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Arvutused" sheetId="1" r:id="rId1"/>
    <sheet name="Kolme vahetusega töö ehituslubj" sheetId="2" r:id="rId2"/>
    <sheet name="Leht3" sheetId="3" r:id="rId3"/>
  </sheets>
  <definedNames>
    <definedName name="para4lg1" localSheetId="0">Arvutused!$A$33</definedName>
    <definedName name="para4lg4" localSheetId="0">Arvutused!$A$31</definedName>
    <definedName name="para4lg5" localSheetId="0">Arvutused!$A$32</definedName>
  </definedNames>
  <calcPr calcId="145621"/>
</workbook>
</file>

<file path=xl/calcChain.xml><?xml version="1.0" encoding="utf-8"?>
<calcChain xmlns="http://schemas.openxmlformats.org/spreadsheetml/2006/main">
  <c r="W8" i="1" l="1"/>
  <c r="V24" i="1"/>
  <c r="V23" i="1"/>
  <c r="V22" i="1"/>
  <c r="V21" i="1"/>
  <c r="V20" i="1"/>
  <c r="V19" i="1"/>
  <c r="V18" i="1"/>
  <c r="V17" i="1"/>
  <c r="V16" i="1"/>
  <c r="W15" i="1"/>
  <c r="V15" i="1"/>
  <c r="V14" i="1"/>
  <c r="V13" i="1"/>
  <c r="V12" i="1"/>
  <c r="W11" i="1"/>
  <c r="V11" i="1"/>
  <c r="V10" i="1"/>
  <c r="V9" i="1"/>
  <c r="V7" i="1"/>
  <c r="V6" i="1"/>
  <c r="W5" i="1"/>
  <c r="V5" i="1"/>
  <c r="Q6" i="1"/>
  <c r="Q7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5" i="1"/>
  <c r="O6" i="1"/>
  <c r="O7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5" i="1"/>
  <c r="K6" i="1"/>
  <c r="K7" i="1"/>
  <c r="K9" i="1"/>
  <c r="K10" i="1"/>
  <c r="K11" i="1"/>
  <c r="K12" i="1"/>
  <c r="K13" i="1"/>
  <c r="K14" i="1"/>
  <c r="K15" i="1"/>
  <c r="K16" i="1"/>
  <c r="K17" i="1"/>
  <c r="K18" i="1"/>
  <c r="K19" i="1"/>
  <c r="K5" i="1"/>
  <c r="I6" i="1"/>
  <c r="I7" i="1"/>
  <c r="I9" i="1"/>
  <c r="W9" i="1" s="1"/>
  <c r="I10" i="1"/>
  <c r="I11" i="1"/>
  <c r="I12" i="1"/>
  <c r="I13" i="1"/>
  <c r="W13" i="1" s="1"/>
  <c r="I14" i="1"/>
  <c r="I15" i="1"/>
  <c r="I16" i="1"/>
  <c r="I17" i="1"/>
  <c r="W17" i="1" s="1"/>
  <c r="I18" i="1"/>
  <c r="I19" i="1"/>
  <c r="W21" i="1"/>
  <c r="I5" i="1"/>
  <c r="G6" i="1"/>
  <c r="W6" i="1" s="1"/>
  <c r="G7" i="1"/>
  <c r="W7" i="1" s="1"/>
  <c r="G9" i="1"/>
  <c r="G10" i="1"/>
  <c r="W10" i="1" s="1"/>
  <c r="G11" i="1"/>
  <c r="G12" i="1"/>
  <c r="W12" i="1" s="1"/>
  <c r="G13" i="1"/>
  <c r="G14" i="1"/>
  <c r="W14" i="1" s="1"/>
  <c r="G15" i="1"/>
  <c r="G16" i="1"/>
  <c r="W16" i="1" s="1"/>
  <c r="G17" i="1"/>
  <c r="G18" i="1"/>
  <c r="W18" i="1" s="1"/>
  <c r="G19" i="1"/>
  <c r="W19" i="1" s="1"/>
  <c r="W20" i="1"/>
  <c r="W22" i="1"/>
  <c r="W23" i="1"/>
  <c r="W24" i="1"/>
  <c r="G5" i="1"/>
  <c r="J24" i="2" l="1"/>
  <c r="J21" i="2"/>
  <c r="G24" i="2"/>
  <c r="G21" i="2"/>
  <c r="N16" i="2"/>
  <c r="N11" i="2"/>
  <c r="J17" i="2"/>
  <c r="I17" i="2"/>
  <c r="H17" i="2"/>
  <c r="J16" i="2"/>
  <c r="I16" i="2"/>
  <c r="H16" i="2"/>
  <c r="I12" i="2"/>
  <c r="J12" i="2" s="1"/>
  <c r="H12" i="2"/>
  <c r="H11" i="2"/>
  <c r="I11" i="2" s="1"/>
  <c r="J11" i="2" s="1"/>
</calcChain>
</file>

<file path=xl/comments1.xml><?xml version="1.0" encoding="utf-8"?>
<comments xmlns="http://schemas.openxmlformats.org/spreadsheetml/2006/main">
  <authors>
    <author>Arvo</author>
  </authors>
  <commentList>
    <comment ref="B3" authorId="0">
      <text>
        <r>
          <rPr>
            <b/>
            <sz val="9"/>
            <color indexed="81"/>
            <rFont val="Tahoma"/>
            <family val="2"/>
            <charset val="186"/>
          </rPr>
          <t>Arvo:</t>
        </r>
        <r>
          <rPr>
            <sz val="9"/>
            <color indexed="81"/>
            <rFont val="Tahoma"/>
            <family val="2"/>
            <charset val="186"/>
          </rPr>
          <t xml:space="preserve">
Puuraukude puurimisel arvestati ainult tekkivate tahkete osakeste (PMsum)
Puuraukude puurimise osakeste hetkelised heitkogused on võetud LHK-Projektist „OÜ KUPI. AS Nordkalk saasteallikast  välisõhku eralduvate saasteainete lubatud heitkoguste projekt. Läänemaa. Esivere karjäär. Esivere, 2009. 47 Lk.“ </t>
        </r>
      </text>
    </comment>
    <comment ref="D3" authorId="0">
      <text>
        <r>
          <rPr>
            <b/>
            <sz val="9"/>
            <color indexed="81"/>
            <rFont val="Tahoma"/>
            <family val="2"/>
            <charset val="186"/>
          </rPr>
          <t>Arvo:</t>
        </r>
        <r>
          <rPr>
            <sz val="9"/>
            <color indexed="81"/>
            <rFont val="Tahoma"/>
            <family val="2"/>
            <charset val="186"/>
          </rPr>
          <t xml:space="preserve">
LHK-Projektis „OÜ KUPI. AS Nordkalk saasteallikast  välisõhku eralduvate saasteainete lubatud heitkoguste projekt. Läänemaa. Esivere karjäär. Esivere, 2009. 47 Lk.“ lk. 15-26 on hinnatud/analüüsitud lõhkamisel tekkivate saasteainete hetkelisi heitkoguseid Tervisekaitseinspektsiooni kesklabori 16.10.2007 ja OÜ Inseneribüroo STEIGER 6.08.2009 poolt läbiviidud mõõtmistulemuste alusel. Antud mõõtmistulemuste alusel on väljastatud Nordkalk AS-ile välisõhu saasteluba (keskkonnaluba) L.ÕV/300801.
Lõhkamise hetkleised heitkogused on võetud LHK-Projektist „OÜ KUPI. AS Nordkalk saasteallikast  välisõhku eralduvate saasteainete lubatud heitkoguste projekt. Läänemaa. Esivere karjäär. Esivere, 2009. 47 Lk.“ </t>
        </r>
      </text>
    </comment>
    <comment ref="L3" authorId="0">
      <text>
        <r>
          <rPr>
            <b/>
            <sz val="9"/>
            <color indexed="81"/>
            <rFont val="Tahoma"/>
            <family val="2"/>
            <charset val="186"/>
          </rPr>
          <t>Arvo:</t>
        </r>
        <r>
          <rPr>
            <sz val="9"/>
            <color indexed="81"/>
            <rFont val="Tahoma"/>
            <family val="2"/>
            <charset val="186"/>
          </rPr>
          <t xml:space="preserve">
Autotransporti ja killustiku laadimist vaadeldakse koos. Antud tegevus sõltub turu situatsioonist, osakeste emissioon välisõhku sõltub ilmastikust ja müügi intensiivsusest. Hajuvusarvutustes ei kasutata autotranspordi ja killustiku laadimisel peenete osakeste emissioone välisõhku.</t>
        </r>
      </text>
    </comment>
    <comment ref="B11" authorId="0">
      <text>
        <r>
          <rPr>
            <b/>
            <sz val="9"/>
            <color indexed="81"/>
            <rFont val="Tahoma"/>
            <family val="2"/>
            <charset val="186"/>
          </rPr>
          <t>Arvo:</t>
        </r>
        <r>
          <rPr>
            <sz val="9"/>
            <color indexed="81"/>
            <rFont val="Tahoma"/>
            <family val="2"/>
            <charset val="186"/>
          </rPr>
          <t xml:space="preserve">
Ei määratud LHK-Projektis „OÜ KUPI. AS Nordkalk saasteallikast  välisõhku eralduvate saasteainete lubatud heitkoguste projekt. Läänemaa. Esivere karjäär. Esivere, 2009. 47 Lk.“</t>
        </r>
      </text>
    </comment>
    <comment ref="C11" authorId="0">
      <text>
        <r>
          <rPr>
            <b/>
            <sz val="9"/>
            <color indexed="81"/>
            <rFont val="Tahoma"/>
            <family val="2"/>
            <charset val="186"/>
          </rPr>
          <t>Arvo:</t>
        </r>
        <r>
          <rPr>
            <sz val="9"/>
            <color indexed="81"/>
            <rFont val="Tahoma"/>
            <family val="2"/>
            <charset val="186"/>
          </rPr>
          <t xml:space="preserve">
Ei määratud LHK-Projektis „OÜ KUPI. AS Nordkalk saasteallikast  välisõhku eralduvate saasteainete lubatud heitkoguste projekt. Läänemaa. Esivere karjäär. Esivere, 2009. 47 Lk.“</t>
        </r>
      </text>
    </comment>
  </commentList>
</comments>
</file>

<file path=xl/sharedStrings.xml><?xml version="1.0" encoding="utf-8"?>
<sst xmlns="http://schemas.openxmlformats.org/spreadsheetml/2006/main" count="122" uniqueCount="83">
  <si>
    <t>Saasteaine</t>
  </si>
  <si>
    <t>Lõhkepuuraukude puurimine</t>
  </si>
  <si>
    <t>Lõhkamine</t>
  </si>
  <si>
    <t>Ekskavaator PC450</t>
  </si>
  <si>
    <t>Ekskavaator PC350</t>
  </si>
  <si>
    <t>Kopplaadur CAT 980H</t>
  </si>
  <si>
    <t>Ehituslubjakivi purusti (diisel)</t>
  </si>
  <si>
    <t>Ehistulubjakivi sõelumine (diisel)</t>
  </si>
  <si>
    <t>Ehituslubjakivi purustamine</t>
  </si>
  <si>
    <t>Ehistuslubjakivi sõelumine</t>
  </si>
  <si>
    <t>KÕIK KOKKU</t>
  </si>
  <si>
    <t>Märkusi</t>
  </si>
  <si>
    <t>Lämmastikoksiidid NOx</t>
  </si>
  <si>
    <t>Vääveldioksiid SO2</t>
  </si>
  <si>
    <t>Süsinikmonooksiid CO</t>
  </si>
  <si>
    <t>Süsinikdioksiid CO2</t>
  </si>
  <si>
    <t>Lenduvad orgaanilised ühendid NMVOC</t>
  </si>
  <si>
    <t>Peened osakesed PM10</t>
  </si>
  <si>
    <t>Plii Pb</t>
  </si>
  <si>
    <t>Kaadmium Cd</t>
  </si>
  <si>
    <t>Elavhõbe Hg</t>
  </si>
  <si>
    <t>Arseen</t>
  </si>
  <si>
    <t>Kroom Cr</t>
  </si>
  <si>
    <t>Vask Cu</t>
  </si>
  <si>
    <t>Nikkel Ni</t>
  </si>
  <si>
    <t>Tsink Zn</t>
  </si>
  <si>
    <t>Benso(a)-püreen</t>
  </si>
  <si>
    <t>Indeno-(1,2,3-cd)püreen</t>
  </si>
  <si>
    <t>Dioksiinid ja furaanid</t>
  </si>
  <si>
    <t>Benso(b)-fluoranteen</t>
  </si>
  <si>
    <t>Benso(k)-fluoranteen</t>
  </si>
  <si>
    <t>g/s</t>
  </si>
  <si>
    <t>t/a</t>
  </si>
  <si>
    <t>Osakesed PMsum</t>
  </si>
  <si>
    <t>g/a</t>
  </si>
  <si>
    <t>kg/a</t>
  </si>
  <si>
    <t>Dolokivi purustamine</t>
  </si>
  <si>
    <t>Dolokivi sõelumine</t>
  </si>
  <si>
    <t>Kolme vahetusega töö</t>
  </si>
  <si>
    <t>Kolme vahetusega töö - ehituslubjakivi purustamine ja sõelumine</t>
  </si>
  <si>
    <t xml:space="preserve">Hetkeline </t>
  </si>
  <si>
    <t>heitkogus</t>
  </si>
  <si>
    <t>Emissioon välisõhku</t>
  </si>
  <si>
    <t>Karjääri sisene transport</t>
  </si>
  <si>
    <t>PM10</t>
  </si>
  <si>
    <t>PMsum</t>
  </si>
  <si>
    <t>Killustiku laadimine</t>
  </si>
  <si>
    <t>Suhe PMsum/PM10</t>
  </si>
  <si>
    <t xml:space="preserve">Leitud "OÜ KUPI. Lubatud heitkoguste projekt. Vasalemma lubjakivi karjäärile </t>
  </si>
  <si>
    <t xml:space="preserve">(Vasalemma vald 76101, Harjumaa) välisõhu saasteloa taotlemiseks. Tallinn, 2005. 18 Lk. </t>
  </si>
  <si>
    <t>põhjal.</t>
  </si>
  <si>
    <t>ning on arvutustes määramatuseks.</t>
  </si>
  <si>
    <t>Saaste arvutusi ei viia läbi, kuna karjääri sisene transport ja killustiku laadimine sõltub turu nõudlusest</t>
  </si>
  <si>
    <t>Autotransport ja killustiku laadimine</t>
  </si>
  <si>
    <t>Vastavalt masinate mootorite võimsustele on leitud saasteainete hetkelised heitkogused g/s. Saasteainet emissioon atmosfääri õhku on leitud ajaliselt kolme vahetusega töös: hetkeline heitkogus  g/s*3600*24*31*12 g/aastas ning teisendatud tonni/aastas.</t>
  </si>
  <si>
    <t>Antud saasteainete heitkogused on taotletavad.</t>
  </si>
  <si>
    <t>Saasteaine eriheide</t>
  </si>
  <si>
    <t>g/GJ</t>
  </si>
  <si>
    <t>Nox</t>
  </si>
  <si>
    <t>CO</t>
  </si>
  <si>
    <t>NMVOC</t>
  </si>
  <si>
    <t>SO2</t>
  </si>
  <si>
    <t>arvuttaud diisli väävlisisalduse järgi</t>
  </si>
  <si>
    <t>Pmsum</t>
  </si>
  <si>
    <t>mg/GJ</t>
  </si>
  <si>
    <t>Pb</t>
  </si>
  <si>
    <t>Cd</t>
  </si>
  <si>
    <t>Hg</t>
  </si>
  <si>
    <t>As</t>
  </si>
  <si>
    <t>Cr</t>
  </si>
  <si>
    <t>Cu</t>
  </si>
  <si>
    <t>Ni</t>
  </si>
  <si>
    <t>Zn</t>
  </si>
  <si>
    <t>Antud analoogiat on kasutatud TREV-2 Grupp AS LHK -Projektis Kalgi kinnistult lähtuvate saasteainete arvutamistel.</t>
  </si>
  <si>
    <t>Mpi=0,001*P*qi g/s (metallide korral mg/s)</t>
  </si>
  <si>
    <t>qi - eriheide</t>
  </si>
  <si>
    <t>P - nimisoojusvõimsus, sisepõlemismootor töötab sisuliselt põletusseadmena</t>
  </si>
  <si>
    <t>MpSO2=20*P*Sr/Qri; g/s</t>
  </si>
  <si>
    <t>Sr - väävlisisaldus kütuse tarbimisaines, massiprotsent</t>
  </si>
  <si>
    <t>Qri - kütuse alumine kütteväärtus, MJ/kg</t>
  </si>
  <si>
    <t>Lõhkamise tekkivate saasteainete hetkelised heitkogused ning emissioonid välisõhku on võetud Nordkalk AS Kurevere LHK-Projektist.</t>
  </si>
  <si>
    <t>Saasteainete taotletavad summaarsed hetkelised heitkogused ja emissioonid välisõhku on summeeritud, summeeritud arv-väärtused on leitud lõhkamisel ja paekivi purustamisel praktiliste mõõtmiste alusel ning sisepõlemismootorite puhul arvutusikul teel,</t>
  </si>
  <si>
    <t>arvestades mootorite võimsusi ning eeldades, et sisepõlemismootorites toimub põlemisprotsess analoogselt küttekolletes toimuva oõlemisprotsessiga.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</si>
</sst>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"/>
    <numFmt numFmtId="166" formatCode="0.000000"/>
    <numFmt numFmtId="167" formatCode="0.000000000"/>
  </numFmts>
  <fonts count="14" x14ac:knownFonts="1">
    <font>
      <sz val="11"/>
      <color theme="1"/>
      <name val="Calibri"/>
      <family val="2"/>
      <charset val="186"/>
      <scheme val="minor"/>
    </font>
    <font>
      <sz val="8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b/>
      <sz val="8"/>
      <color theme="1"/>
      <name val="Calibri"/>
      <family val="2"/>
      <charset val="186"/>
    </font>
    <font>
      <b/>
      <sz val="8"/>
      <color theme="1"/>
      <name val="Calibri"/>
      <family val="2"/>
      <charset val="186"/>
      <scheme val="minor"/>
    </font>
    <font>
      <i/>
      <sz val="11"/>
      <color theme="1"/>
      <name val="Calibri"/>
      <family val="2"/>
      <charset val="186"/>
      <scheme val="minor"/>
    </font>
    <font>
      <i/>
      <sz val="11"/>
      <name val="Calibri"/>
      <family val="2"/>
      <charset val="186"/>
      <scheme val="minor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sz val="1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b/>
      <sz val="12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1" tint="0.499984740745262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2" xfId="0" applyFont="1" applyBorder="1" applyAlignment="1">
      <alignment vertical="center" wrapText="1"/>
    </xf>
    <xf numFmtId="0" fontId="5" fillId="0" borderId="0" xfId="0" applyFont="1"/>
    <xf numFmtId="0" fontId="6" fillId="2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0" fillId="2" borderId="0" xfId="0" applyFill="1"/>
    <xf numFmtId="0" fontId="0" fillId="3" borderId="0" xfId="0" applyFill="1"/>
    <xf numFmtId="164" fontId="0" fillId="0" borderId="0" xfId="0" applyNumberFormat="1"/>
    <xf numFmtId="164" fontId="0" fillId="3" borderId="0" xfId="0" applyNumberFormat="1" applyFill="1" applyAlignment="1">
      <alignment horizontal="center"/>
    </xf>
    <xf numFmtId="164" fontId="0" fillId="3" borderId="0" xfId="0" applyNumberFormat="1" applyFill="1"/>
    <xf numFmtId="165" fontId="0" fillId="0" borderId="0" xfId="0" applyNumberFormat="1"/>
    <xf numFmtId="166" fontId="0" fillId="0" borderId="0" xfId="0" applyNumberFormat="1"/>
    <xf numFmtId="164" fontId="0" fillId="2" borderId="0" xfId="0" applyNumberFormat="1" applyFill="1"/>
    <xf numFmtId="166" fontId="0" fillId="2" borderId="0" xfId="0" applyNumberFormat="1" applyFill="1"/>
    <xf numFmtId="167" fontId="0" fillId="2" borderId="0" xfId="0" applyNumberFormat="1" applyFill="1"/>
    <xf numFmtId="167" fontId="0" fillId="0" borderId="0" xfId="0" applyNumberFormat="1" applyFill="1"/>
    <xf numFmtId="166" fontId="0" fillId="0" borderId="0" xfId="0" applyNumberFormat="1" applyFill="1"/>
    <xf numFmtId="0" fontId="0" fillId="0" borderId="0" xfId="0" applyFill="1"/>
    <xf numFmtId="166" fontId="0" fillId="3" borderId="0" xfId="0" applyNumberFormat="1" applyFill="1"/>
    <xf numFmtId="166" fontId="10" fillId="3" borderId="0" xfId="0" applyNumberFormat="1" applyFont="1" applyFill="1"/>
    <xf numFmtId="167" fontId="0" fillId="3" borderId="0" xfId="0" applyNumberFormat="1" applyFill="1"/>
    <xf numFmtId="0" fontId="4" fillId="0" borderId="1" xfId="0" applyFont="1" applyBorder="1" applyAlignment="1">
      <alignment vertical="center" wrapText="1"/>
    </xf>
    <xf numFmtId="1" fontId="0" fillId="2" borderId="0" xfId="0" applyNumberForma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0" applyFont="1"/>
    <xf numFmtId="0" fontId="13" fillId="4" borderId="0" xfId="0" applyFont="1" applyFill="1" applyAlignment="1">
      <alignment horizontal="right"/>
    </xf>
    <xf numFmtId="0" fontId="12" fillId="4" borderId="0" xfId="0" applyFont="1" applyFill="1" applyAlignment="1">
      <alignment horizontal="right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arkvarakomplekti Office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AB47"/>
  <sheetViews>
    <sheetView tabSelected="1" topLeftCell="B2" zoomScale="80" zoomScaleNormal="80" workbookViewId="0">
      <selection activeCell="I44" sqref="I44"/>
    </sheetView>
  </sheetViews>
  <sheetFormatPr defaultRowHeight="15" x14ac:dyDescent="0.25"/>
  <cols>
    <col min="1" max="1" width="27.5703125" customWidth="1"/>
    <col min="2" max="2" width="16.7109375" customWidth="1"/>
    <col min="3" max="3" width="5.85546875" customWidth="1"/>
    <col min="6" max="6" width="13.7109375" bestFit="1" customWidth="1"/>
    <col min="7" max="7" width="13.5703125" customWidth="1"/>
    <col min="8" max="8" width="13.7109375" bestFit="1" customWidth="1"/>
    <col min="9" max="9" width="13.42578125" customWidth="1"/>
    <col min="10" max="10" width="14.28515625" customWidth="1"/>
    <col min="11" max="11" width="11.85546875" customWidth="1"/>
    <col min="12" max="12" width="12.140625" customWidth="1"/>
    <col min="13" max="13" width="17.7109375" customWidth="1"/>
    <col min="14" max="14" width="12.28515625" customWidth="1"/>
    <col min="15" max="15" width="13.7109375" customWidth="1"/>
    <col min="16" max="16" width="12.5703125" customWidth="1"/>
    <col min="17" max="17" width="13.7109375" customWidth="1"/>
    <col min="18" max="18" width="11.85546875" customWidth="1"/>
    <col min="19" max="19" width="11.7109375" customWidth="1"/>
    <col min="20" max="20" width="11.140625" customWidth="1"/>
    <col min="21" max="21" width="11.5703125" customWidth="1"/>
    <col min="22" max="23" width="12.42578125" bestFit="1" customWidth="1"/>
  </cols>
  <sheetData>
    <row r="3" spans="1:28" x14ac:dyDescent="0.25">
      <c r="A3" s="2" t="s">
        <v>0</v>
      </c>
      <c r="B3" s="28" t="s">
        <v>1</v>
      </c>
      <c r="C3" s="28"/>
      <c r="D3" s="28" t="s">
        <v>2</v>
      </c>
      <c r="E3" s="28"/>
      <c r="F3" s="28" t="s">
        <v>3</v>
      </c>
      <c r="G3" s="28"/>
      <c r="H3" s="28" t="s">
        <v>4</v>
      </c>
      <c r="I3" s="28"/>
      <c r="J3" s="28" t="s">
        <v>5</v>
      </c>
      <c r="K3" s="28"/>
      <c r="L3" s="28" t="s">
        <v>53</v>
      </c>
      <c r="M3" s="28"/>
      <c r="N3" s="28" t="s">
        <v>6</v>
      </c>
      <c r="O3" s="28"/>
      <c r="P3" s="28" t="s">
        <v>7</v>
      </c>
      <c r="Q3" s="28"/>
      <c r="R3" s="28" t="s">
        <v>8</v>
      </c>
      <c r="S3" s="28"/>
      <c r="T3" s="28" t="s">
        <v>9</v>
      </c>
      <c r="U3" s="28"/>
      <c r="V3" s="29" t="s">
        <v>10</v>
      </c>
      <c r="W3" s="29"/>
      <c r="X3" s="3" t="s">
        <v>11</v>
      </c>
      <c r="Y3" s="2"/>
      <c r="Z3" s="2"/>
      <c r="AA3" s="2"/>
      <c r="AB3" s="2"/>
    </row>
    <row r="4" spans="1:28" x14ac:dyDescent="0.25">
      <c r="B4" s="7" t="s">
        <v>31</v>
      </c>
      <c r="C4" s="8" t="s">
        <v>32</v>
      </c>
      <c r="D4" s="7" t="s">
        <v>31</v>
      </c>
      <c r="E4" s="8" t="s">
        <v>32</v>
      </c>
      <c r="F4" s="7" t="s">
        <v>31</v>
      </c>
      <c r="G4" s="8" t="s">
        <v>32</v>
      </c>
      <c r="H4" s="7" t="s">
        <v>31</v>
      </c>
      <c r="I4" s="8" t="s">
        <v>32</v>
      </c>
      <c r="J4" s="9" t="s">
        <v>31</v>
      </c>
      <c r="K4" s="8" t="s">
        <v>32</v>
      </c>
      <c r="L4" s="7" t="s">
        <v>31</v>
      </c>
      <c r="M4" s="8" t="s">
        <v>32</v>
      </c>
      <c r="N4" s="7" t="s">
        <v>31</v>
      </c>
      <c r="O4" s="8" t="s">
        <v>32</v>
      </c>
      <c r="P4" s="7" t="s">
        <v>31</v>
      </c>
      <c r="Q4" s="8" t="s">
        <v>32</v>
      </c>
      <c r="R4" s="7" t="s">
        <v>31</v>
      </c>
      <c r="S4" s="8" t="s">
        <v>32</v>
      </c>
      <c r="T4" s="7" t="s">
        <v>31</v>
      </c>
      <c r="U4" s="8" t="s">
        <v>32</v>
      </c>
      <c r="V4" s="7" t="s">
        <v>31</v>
      </c>
      <c r="W4" s="8" t="s">
        <v>32</v>
      </c>
    </row>
    <row r="5" spans="1:28" x14ac:dyDescent="0.25">
      <c r="A5" s="6" t="s">
        <v>12</v>
      </c>
      <c r="B5">
        <v>0</v>
      </c>
      <c r="C5">
        <v>0</v>
      </c>
      <c r="D5">
        <v>135720</v>
      </c>
      <c r="E5">
        <v>5.22</v>
      </c>
      <c r="F5" s="12">
        <v>0.03</v>
      </c>
      <c r="G5" s="12">
        <f>SUM(F5)*365*24*3600/(1000*1000)</f>
        <v>0.94607999999999992</v>
      </c>
      <c r="H5" s="12">
        <v>0.02</v>
      </c>
      <c r="I5" s="12">
        <f>SUM(H5)*365*24*3600/(1000*1000)</f>
        <v>0.63071999999999995</v>
      </c>
      <c r="J5" s="12">
        <v>2.9000000000000001E-2</v>
      </c>
      <c r="K5" s="12">
        <f>SUM(J5)*365*24*3600/(1000*1000)</f>
        <v>0.91454400000000013</v>
      </c>
      <c r="L5">
        <v>0</v>
      </c>
      <c r="M5">
        <v>0</v>
      </c>
      <c r="N5">
        <v>4.1000000000000002E-2</v>
      </c>
      <c r="O5" s="12">
        <f>SUM(N5)*365*24*3600/(1000*1000)</f>
        <v>1.2929759999999999</v>
      </c>
      <c r="P5" s="12">
        <v>0.01</v>
      </c>
      <c r="Q5" s="12">
        <f>SUM(P5)*365*24*3600/(1000*1000)</f>
        <v>0.31535999999999997</v>
      </c>
      <c r="R5">
        <v>0</v>
      </c>
      <c r="S5">
        <v>0</v>
      </c>
      <c r="T5">
        <v>0</v>
      </c>
      <c r="U5">
        <v>0</v>
      </c>
      <c r="V5" s="12">
        <f>SUM(B5+D5+F5+H5+J5+L5+N5+P5+R5+T5)</f>
        <v>135720.13</v>
      </c>
      <c r="W5" s="12">
        <f>SUM(C5)+E5+G5+I5+K5+M5+O5+Q5+S5+U5</f>
        <v>9.31968</v>
      </c>
    </row>
    <row r="6" spans="1:28" x14ac:dyDescent="0.25">
      <c r="A6" s="6" t="s">
        <v>13</v>
      </c>
      <c r="B6" s="10">
        <v>0</v>
      </c>
      <c r="C6" s="11">
        <v>0</v>
      </c>
      <c r="D6" s="10">
        <v>0</v>
      </c>
      <c r="E6" s="11">
        <v>0</v>
      </c>
      <c r="F6" s="10">
        <v>5.0000000000000001E-3</v>
      </c>
      <c r="G6" s="14">
        <f t="shared" ref="G6:G19" si="0">SUM(F6)*365*24*3600/(1000*1000)</f>
        <v>0.15767999999999999</v>
      </c>
      <c r="H6" s="10">
        <v>4.0000000000000001E-3</v>
      </c>
      <c r="I6" s="14">
        <f t="shared" ref="I6:I19" si="1">SUM(H6)*365*24*3600/(1000*1000)</f>
        <v>0.12614400000000001</v>
      </c>
      <c r="J6" s="10">
        <v>5.0000000000000001E-3</v>
      </c>
      <c r="K6" s="14">
        <f t="shared" ref="K6:K19" si="2">SUM(J6)*365*24*3600/(1000*1000)</f>
        <v>0.15767999999999999</v>
      </c>
      <c r="L6" s="10">
        <v>0</v>
      </c>
      <c r="M6" s="11">
        <v>0</v>
      </c>
      <c r="N6" s="10">
        <v>7.0000000000000001E-3</v>
      </c>
      <c r="O6" s="14">
        <f t="shared" ref="O6:O20" si="3">SUM(N6)*365*24*3600/(1000*1000)</f>
        <v>0.22075200000000003</v>
      </c>
      <c r="P6" s="10">
        <v>2E-3</v>
      </c>
      <c r="Q6" s="14">
        <f t="shared" ref="Q6:Q20" si="4">SUM(P6)*365*24*3600/(1000*1000)</f>
        <v>6.3072000000000003E-2</v>
      </c>
      <c r="R6" s="10">
        <v>0</v>
      </c>
      <c r="S6" s="11">
        <v>0</v>
      </c>
      <c r="T6" s="10">
        <v>0</v>
      </c>
      <c r="U6" s="11">
        <v>0</v>
      </c>
      <c r="V6" s="10">
        <f>SUM(B6+D6+F6+H6+J6+L6+N6+P6+R6+T6)</f>
        <v>2.3E-2</v>
      </c>
      <c r="W6" s="14">
        <f>SUM(C6+E6+G6+I6+K6+M6+O6+Q6+S6+U6)</f>
        <v>0.72532799999999997</v>
      </c>
    </row>
    <row r="7" spans="1:28" x14ac:dyDescent="0.25">
      <c r="A7" s="6" t="s">
        <v>14</v>
      </c>
      <c r="B7">
        <v>0</v>
      </c>
      <c r="C7">
        <v>0</v>
      </c>
      <c r="D7">
        <v>119808</v>
      </c>
      <c r="E7">
        <v>4.6100000000000003</v>
      </c>
      <c r="F7">
        <v>1.0999999999999999E-2</v>
      </c>
      <c r="G7" s="12">
        <f t="shared" si="0"/>
        <v>0.34689599999999993</v>
      </c>
      <c r="H7">
        <v>8.0000000000000002E-3</v>
      </c>
      <c r="I7" s="12">
        <f t="shared" si="1"/>
        <v>0.25228800000000001</v>
      </c>
      <c r="J7">
        <v>1.0999999999999999E-2</v>
      </c>
      <c r="K7" s="12">
        <f t="shared" si="2"/>
        <v>0.34689599999999993</v>
      </c>
      <c r="L7">
        <v>0</v>
      </c>
      <c r="M7">
        <v>0</v>
      </c>
      <c r="N7">
        <v>1.6E-2</v>
      </c>
      <c r="O7" s="12">
        <f t="shared" si="3"/>
        <v>0.50457600000000002</v>
      </c>
      <c r="P7">
        <v>4.0000000000000001E-3</v>
      </c>
      <c r="Q7" s="12">
        <f t="shared" si="4"/>
        <v>0.12614400000000001</v>
      </c>
      <c r="R7">
        <v>0</v>
      </c>
      <c r="S7">
        <v>0</v>
      </c>
      <c r="T7">
        <v>0</v>
      </c>
      <c r="U7">
        <v>0</v>
      </c>
      <c r="V7">
        <f>SUM(B7+D7+F7+H7+J7+L7+P7+R7+T7)</f>
        <v>119808.034</v>
      </c>
      <c r="W7" s="12">
        <f>SUM(C7)+E7+G7+I7+K7+M7+O7+Q7+S7+U7</f>
        <v>6.1868000000000007</v>
      </c>
    </row>
    <row r="8" spans="1:28" x14ac:dyDescent="0.25">
      <c r="A8" s="6" t="s">
        <v>15</v>
      </c>
      <c r="B8" s="10">
        <v>0</v>
      </c>
      <c r="C8" s="11">
        <v>0</v>
      </c>
      <c r="D8" s="10">
        <v>0</v>
      </c>
      <c r="E8" s="11">
        <v>0</v>
      </c>
      <c r="F8" s="10">
        <v>0</v>
      </c>
      <c r="G8" s="14">
        <v>586.01599999999996</v>
      </c>
      <c r="H8" s="10">
        <v>0</v>
      </c>
      <c r="I8" s="14">
        <v>586.01599999999996</v>
      </c>
      <c r="J8" s="10">
        <v>0</v>
      </c>
      <c r="K8" s="14">
        <v>586.01599999999996</v>
      </c>
      <c r="L8" s="10">
        <v>0</v>
      </c>
      <c r="M8" s="11">
        <v>0</v>
      </c>
      <c r="N8" s="10">
        <v>0</v>
      </c>
      <c r="O8" s="14">
        <v>867.30399999999997</v>
      </c>
      <c r="P8" s="10">
        <v>0</v>
      </c>
      <c r="Q8" s="14">
        <v>351.61</v>
      </c>
      <c r="R8" s="10">
        <v>0</v>
      </c>
      <c r="S8" s="11">
        <v>0</v>
      </c>
      <c r="T8" s="10">
        <v>0</v>
      </c>
      <c r="U8" s="11">
        <v>0</v>
      </c>
      <c r="V8" s="10">
        <v>0</v>
      </c>
      <c r="W8" s="14">
        <f>SUM(G8+I8+K8+O8+Q8)</f>
        <v>2976.962</v>
      </c>
    </row>
    <row r="9" spans="1:28" x14ac:dyDescent="0.25">
      <c r="A9" s="6" t="s">
        <v>16</v>
      </c>
      <c r="B9">
        <v>0</v>
      </c>
      <c r="C9">
        <v>0</v>
      </c>
      <c r="D9">
        <v>0</v>
      </c>
      <c r="E9">
        <v>0</v>
      </c>
      <c r="F9">
        <v>1E-3</v>
      </c>
      <c r="G9" s="12">
        <f t="shared" si="0"/>
        <v>3.1536000000000002E-2</v>
      </c>
      <c r="H9">
        <v>1E-3</v>
      </c>
      <c r="I9" s="12">
        <f t="shared" si="1"/>
        <v>3.1536000000000002E-2</v>
      </c>
      <c r="J9">
        <v>1E-3</v>
      </c>
      <c r="K9" s="12">
        <f t="shared" si="2"/>
        <v>3.1536000000000002E-2</v>
      </c>
      <c r="L9">
        <v>0</v>
      </c>
      <c r="M9">
        <v>0</v>
      </c>
      <c r="N9">
        <v>2E-3</v>
      </c>
      <c r="O9" s="12">
        <f t="shared" si="3"/>
        <v>6.3072000000000003E-2</v>
      </c>
      <c r="P9" s="12">
        <v>0</v>
      </c>
      <c r="Q9" s="12">
        <f t="shared" si="4"/>
        <v>0</v>
      </c>
      <c r="R9">
        <v>0</v>
      </c>
      <c r="S9">
        <v>0</v>
      </c>
      <c r="T9">
        <v>0</v>
      </c>
      <c r="U9">
        <v>0</v>
      </c>
      <c r="V9" s="12">
        <f>SUM(B9)+D9+F9+H9+J9+L9+N9+P9+R9+T9</f>
        <v>5.0000000000000001E-3</v>
      </c>
      <c r="W9" s="12">
        <f>SUM(C9)+E9+G9+I9+K9+M9+O9+Q9+S9+U9</f>
        <v>0.15767999999999999</v>
      </c>
    </row>
    <row r="10" spans="1:28" x14ac:dyDescent="0.25">
      <c r="A10" s="6" t="s">
        <v>33</v>
      </c>
      <c r="B10" s="10">
        <v>4.0000000000000001E-3</v>
      </c>
      <c r="C10" s="11">
        <v>1E-3</v>
      </c>
      <c r="D10" s="10">
        <v>715000</v>
      </c>
      <c r="E10" s="11">
        <v>27.5</v>
      </c>
      <c r="F10" s="10">
        <v>1.0999999999999999E-2</v>
      </c>
      <c r="G10" s="14">
        <f t="shared" si="0"/>
        <v>0.34689599999999993</v>
      </c>
      <c r="H10" s="10">
        <v>7.0000000000000001E-3</v>
      </c>
      <c r="I10" s="14">
        <f t="shared" si="1"/>
        <v>0.22075200000000003</v>
      </c>
      <c r="J10" s="10">
        <v>1.0999999999999999E-2</v>
      </c>
      <c r="K10" s="14">
        <f t="shared" si="2"/>
        <v>0.34689599999999993</v>
      </c>
      <c r="L10" s="17">
        <v>8.1</v>
      </c>
      <c r="M10" s="14">
        <v>33.200000000000003</v>
      </c>
      <c r="N10" s="10">
        <v>1.4999999999999999E-2</v>
      </c>
      <c r="O10" s="14">
        <f t="shared" si="3"/>
        <v>0.47303999999999996</v>
      </c>
      <c r="P10" s="10">
        <v>4.0000000000000001E-3</v>
      </c>
      <c r="Q10" s="14">
        <f t="shared" si="4"/>
        <v>0.12614400000000001</v>
      </c>
      <c r="R10" s="10">
        <v>0.14199999999999999</v>
      </c>
      <c r="S10" s="11">
        <v>4.4779999999999998</v>
      </c>
      <c r="T10" s="10">
        <v>9.0999999999999998E-2</v>
      </c>
      <c r="U10" s="14">
        <v>2.87</v>
      </c>
      <c r="V10" s="17">
        <f t="shared" ref="V10:V15" si="5">SUM(B10)+D10+F10+H10+J10+L10+N10+P10+R10+T10</f>
        <v>715008.38500000001</v>
      </c>
      <c r="W10" s="14">
        <f>SUM(C10+E10+G10+I10+K10+M10+O10+S10+U10)</f>
        <v>69.436584000000011</v>
      </c>
    </row>
    <row r="11" spans="1:28" x14ac:dyDescent="0.25">
      <c r="A11" s="6" t="s">
        <v>17</v>
      </c>
      <c r="B11">
        <v>0</v>
      </c>
      <c r="C11">
        <v>0</v>
      </c>
      <c r="D11">
        <v>715000</v>
      </c>
      <c r="E11">
        <v>27.5</v>
      </c>
      <c r="F11">
        <v>2E-3</v>
      </c>
      <c r="G11" s="12">
        <f t="shared" si="0"/>
        <v>6.3072000000000003E-2</v>
      </c>
      <c r="H11">
        <v>1E-3</v>
      </c>
      <c r="I11" s="12">
        <f t="shared" si="1"/>
        <v>3.1536000000000002E-2</v>
      </c>
      <c r="J11">
        <v>2E-3</v>
      </c>
      <c r="K11" s="12">
        <f t="shared" si="2"/>
        <v>6.3072000000000003E-2</v>
      </c>
      <c r="L11">
        <v>60231</v>
      </c>
      <c r="M11">
        <v>25.538</v>
      </c>
      <c r="N11">
        <v>2E-3</v>
      </c>
      <c r="O11" s="12">
        <f t="shared" si="3"/>
        <v>6.3072000000000003E-2</v>
      </c>
      <c r="P11" s="22">
        <v>1E-3</v>
      </c>
      <c r="Q11" s="12">
        <f t="shared" si="4"/>
        <v>3.1536000000000002E-2</v>
      </c>
      <c r="R11">
        <v>0.111</v>
      </c>
      <c r="S11" s="12">
        <v>3.5</v>
      </c>
      <c r="T11">
        <v>7.1999999999999995E-2</v>
      </c>
      <c r="U11">
        <v>2.2709999999999999</v>
      </c>
      <c r="V11">
        <f t="shared" si="5"/>
        <v>775231.19100000011</v>
      </c>
      <c r="W11" s="12">
        <f>SUM(C11)+E11+G11+I11+K11+M11+O11+Q11+S11+U11</f>
        <v>59.061287999999998</v>
      </c>
    </row>
    <row r="12" spans="1:28" x14ac:dyDescent="0.25">
      <c r="A12" s="6" t="s">
        <v>18</v>
      </c>
      <c r="B12" s="10">
        <v>0</v>
      </c>
      <c r="C12" s="11">
        <v>0</v>
      </c>
      <c r="D12" s="10">
        <v>0</v>
      </c>
      <c r="E12" s="11">
        <v>0</v>
      </c>
      <c r="F12" s="10">
        <v>3.0000000000000001E-6</v>
      </c>
      <c r="G12" s="23">
        <f t="shared" si="0"/>
        <v>9.4607999999999999E-5</v>
      </c>
      <c r="H12" s="10">
        <v>1.9999999999999999E-6</v>
      </c>
      <c r="I12" s="23">
        <f t="shared" si="1"/>
        <v>6.3072000000000009E-5</v>
      </c>
      <c r="J12" s="10">
        <v>3.0000000000000001E-6</v>
      </c>
      <c r="K12" s="23">
        <f t="shared" si="2"/>
        <v>9.4607999999999999E-5</v>
      </c>
      <c r="L12" s="10">
        <v>0</v>
      </c>
      <c r="M12" s="11">
        <v>0</v>
      </c>
      <c r="N12" s="10">
        <v>3.9999999999999998E-6</v>
      </c>
      <c r="O12" s="23">
        <f t="shared" si="3"/>
        <v>1.2614400000000002E-4</v>
      </c>
      <c r="P12" s="10">
        <v>9.9999999999999995E-7</v>
      </c>
      <c r="Q12" s="23">
        <f t="shared" si="4"/>
        <v>3.1536000000000004E-5</v>
      </c>
      <c r="R12" s="10">
        <v>0</v>
      </c>
      <c r="S12" s="11">
        <v>0</v>
      </c>
      <c r="T12" s="10">
        <v>0</v>
      </c>
      <c r="U12" s="11">
        <v>0</v>
      </c>
      <c r="V12" s="10">
        <f t="shared" si="5"/>
        <v>1.3000000000000001E-5</v>
      </c>
      <c r="W12" s="23">
        <f>SUM(C12)+E12+G12+I12+K12+M12+O12+Q12+S12+U12</f>
        <v>4.0996800000000003E-4</v>
      </c>
    </row>
    <row r="13" spans="1:28" x14ac:dyDescent="0.25">
      <c r="A13" s="6" t="s">
        <v>19</v>
      </c>
      <c r="B13">
        <v>0</v>
      </c>
      <c r="C13">
        <v>0</v>
      </c>
      <c r="D13">
        <v>0</v>
      </c>
      <c r="E13">
        <v>0</v>
      </c>
      <c r="F13" s="16">
        <v>0</v>
      </c>
      <c r="G13" s="16">
        <f t="shared" si="0"/>
        <v>0</v>
      </c>
      <c r="H13" s="16">
        <v>0</v>
      </c>
      <c r="I13" s="16">
        <f t="shared" si="1"/>
        <v>0</v>
      </c>
      <c r="J13" s="16">
        <v>0</v>
      </c>
      <c r="K13" s="16">
        <f t="shared" si="2"/>
        <v>0</v>
      </c>
      <c r="L13">
        <v>0</v>
      </c>
      <c r="M13">
        <v>0</v>
      </c>
      <c r="N13" s="16">
        <v>0</v>
      </c>
      <c r="O13" s="16">
        <f t="shared" si="3"/>
        <v>0</v>
      </c>
      <c r="P13" s="21">
        <v>0</v>
      </c>
      <c r="Q13" s="16">
        <f t="shared" si="4"/>
        <v>0</v>
      </c>
      <c r="R13">
        <v>0</v>
      </c>
      <c r="S13">
        <v>0</v>
      </c>
      <c r="T13">
        <v>0</v>
      </c>
      <c r="U13">
        <v>0</v>
      </c>
      <c r="V13" s="16">
        <f t="shared" si="5"/>
        <v>0</v>
      </c>
      <c r="W13" s="16">
        <f>SUM(C13)+E13+G13+I13+K13+M13+O13+Q13+S13+U13</f>
        <v>0</v>
      </c>
    </row>
    <row r="14" spans="1:28" x14ac:dyDescent="0.25">
      <c r="A14" s="6" t="s">
        <v>20</v>
      </c>
      <c r="B14" s="10">
        <v>0</v>
      </c>
      <c r="C14" s="11">
        <v>0</v>
      </c>
      <c r="D14" s="10">
        <v>0</v>
      </c>
      <c r="E14" s="11">
        <v>0</v>
      </c>
      <c r="F14" s="18">
        <v>0</v>
      </c>
      <c r="G14" s="23">
        <f t="shared" si="0"/>
        <v>0</v>
      </c>
      <c r="H14" s="18">
        <v>0</v>
      </c>
      <c r="I14" s="23">
        <f t="shared" si="1"/>
        <v>0</v>
      </c>
      <c r="J14" s="18">
        <v>0</v>
      </c>
      <c r="K14" s="23">
        <f t="shared" si="2"/>
        <v>0</v>
      </c>
      <c r="L14" s="10">
        <v>0</v>
      </c>
      <c r="M14" s="11">
        <v>0</v>
      </c>
      <c r="N14" s="18">
        <v>0</v>
      </c>
      <c r="O14" s="23">
        <f t="shared" si="3"/>
        <v>0</v>
      </c>
      <c r="P14" s="18">
        <v>0</v>
      </c>
      <c r="Q14" s="23">
        <f t="shared" si="4"/>
        <v>0</v>
      </c>
      <c r="R14" s="10">
        <v>0</v>
      </c>
      <c r="S14" s="11">
        <v>0</v>
      </c>
      <c r="T14" s="10">
        <v>0</v>
      </c>
      <c r="U14" s="11">
        <v>0</v>
      </c>
      <c r="V14" s="18">
        <f t="shared" si="5"/>
        <v>0</v>
      </c>
      <c r="W14" s="23">
        <f>SUM(C14)+E14+G14+I14+K14+M14+O14+Q14+S14+U14</f>
        <v>0</v>
      </c>
    </row>
    <row r="15" spans="1:28" x14ac:dyDescent="0.25">
      <c r="A15" s="6" t="s">
        <v>21</v>
      </c>
      <c r="B15">
        <v>0</v>
      </c>
      <c r="C15">
        <v>0</v>
      </c>
      <c r="D15">
        <v>0</v>
      </c>
      <c r="E15">
        <v>0</v>
      </c>
      <c r="F15">
        <v>1.2E-5</v>
      </c>
      <c r="G15" s="16">
        <f t="shared" si="0"/>
        <v>3.78432E-4</v>
      </c>
      <c r="H15">
        <v>7.9999999999999996E-6</v>
      </c>
      <c r="I15" s="16">
        <f t="shared" si="1"/>
        <v>2.5228800000000003E-4</v>
      </c>
      <c r="J15" s="22">
        <v>1.2E-5</v>
      </c>
      <c r="K15" s="16">
        <f t="shared" si="2"/>
        <v>3.78432E-4</v>
      </c>
      <c r="L15">
        <v>0</v>
      </c>
      <c r="M15">
        <v>0</v>
      </c>
      <c r="N15">
        <v>1.7E-5</v>
      </c>
      <c r="O15" s="16">
        <f t="shared" si="3"/>
        <v>5.3611199999999994E-4</v>
      </c>
      <c r="P15" s="22">
        <v>3.9999999999999998E-6</v>
      </c>
      <c r="Q15" s="16">
        <f t="shared" si="4"/>
        <v>1.2614400000000002E-4</v>
      </c>
      <c r="R15">
        <v>0</v>
      </c>
      <c r="S15">
        <v>0</v>
      </c>
      <c r="T15">
        <v>0</v>
      </c>
      <c r="U15">
        <v>0</v>
      </c>
      <c r="V15">
        <f t="shared" si="5"/>
        <v>5.3000000000000001E-5</v>
      </c>
      <c r="W15" s="16">
        <f>SUM(C15)+E15+G15+I15+M15+O15+Q15+S15+U15</f>
        <v>1.2929759999999999E-3</v>
      </c>
    </row>
    <row r="16" spans="1:28" x14ac:dyDescent="0.25">
      <c r="A16" s="6" t="s">
        <v>22</v>
      </c>
      <c r="B16" s="10">
        <v>0</v>
      </c>
      <c r="C16" s="11">
        <v>0</v>
      </c>
      <c r="D16" s="10">
        <v>0</v>
      </c>
      <c r="E16" s="11">
        <v>0</v>
      </c>
      <c r="F16" s="10">
        <v>5.0000000000000004E-6</v>
      </c>
      <c r="G16" s="23">
        <f t="shared" si="0"/>
        <v>1.5767999999999999E-4</v>
      </c>
      <c r="H16" s="10">
        <v>3.9999999999999998E-6</v>
      </c>
      <c r="I16" s="23">
        <f t="shared" si="1"/>
        <v>1.2614400000000002E-4</v>
      </c>
      <c r="J16" s="10">
        <v>5.0000000000000004E-6</v>
      </c>
      <c r="K16" s="23">
        <f t="shared" si="2"/>
        <v>1.5767999999999999E-4</v>
      </c>
      <c r="L16" s="10">
        <v>0</v>
      </c>
      <c r="M16" s="11">
        <v>0</v>
      </c>
      <c r="N16" s="10">
        <v>6.9999999999999999E-6</v>
      </c>
      <c r="O16" s="23">
        <f t="shared" si="3"/>
        <v>2.20752E-4</v>
      </c>
      <c r="P16" s="10">
        <v>1.9999999999999999E-6</v>
      </c>
      <c r="Q16" s="24">
        <f t="shared" si="4"/>
        <v>6.3072000000000009E-5</v>
      </c>
      <c r="R16" s="10">
        <v>0</v>
      </c>
      <c r="S16" s="11">
        <v>0</v>
      </c>
      <c r="T16" s="10">
        <v>0</v>
      </c>
      <c r="U16" s="11">
        <v>0</v>
      </c>
      <c r="V16" s="10">
        <f>SUM(B16+D16+F16+H16+J16+L16+N16+P16+R16+T16)</f>
        <v>2.3000000000000003E-5</v>
      </c>
      <c r="W16" s="23">
        <f>SUM(C16+E16+G16+I16+K16+M16+O16+Q16+S16+U16)</f>
        <v>7.2532799999999991E-4</v>
      </c>
    </row>
    <row r="17" spans="1:23" x14ac:dyDescent="0.25">
      <c r="A17" s="6" t="s">
        <v>23</v>
      </c>
      <c r="B17">
        <v>0</v>
      </c>
      <c r="C17">
        <v>0</v>
      </c>
      <c r="D17">
        <v>0</v>
      </c>
      <c r="E17">
        <v>0</v>
      </c>
      <c r="F17">
        <v>1.9999999999999999E-6</v>
      </c>
      <c r="G17" s="16">
        <f t="shared" si="0"/>
        <v>6.3072000000000009E-5</v>
      </c>
      <c r="H17">
        <v>9.9999999999999995E-7</v>
      </c>
      <c r="I17" s="16">
        <f t="shared" si="1"/>
        <v>3.1536000000000004E-5</v>
      </c>
      <c r="J17" s="22">
        <v>1.9999999999999999E-6</v>
      </c>
      <c r="K17" s="16">
        <f t="shared" si="2"/>
        <v>6.3072000000000009E-5</v>
      </c>
      <c r="L17">
        <v>0</v>
      </c>
      <c r="M17">
        <v>0</v>
      </c>
      <c r="N17">
        <v>1.9999999999999999E-6</v>
      </c>
      <c r="O17" s="16">
        <f t="shared" si="3"/>
        <v>6.3072000000000009E-5</v>
      </c>
      <c r="P17" s="22">
        <v>9.9999999999999995E-7</v>
      </c>
      <c r="Q17" s="16">
        <f t="shared" si="4"/>
        <v>3.1536000000000004E-5</v>
      </c>
      <c r="R17">
        <v>0</v>
      </c>
      <c r="S17">
        <v>0</v>
      </c>
      <c r="T17">
        <v>0</v>
      </c>
      <c r="U17">
        <v>0</v>
      </c>
      <c r="V17">
        <f>SUM(B17)+D17+F17+H17+J17+L17+N17+P17+R17+T17</f>
        <v>7.9999999999999996E-6</v>
      </c>
      <c r="W17" s="16">
        <f>SUM(C17+E17+G17+I17+M17+O17+Q17+S17+U17)</f>
        <v>1.8921600000000003E-4</v>
      </c>
    </row>
    <row r="18" spans="1:23" x14ac:dyDescent="0.25">
      <c r="A18" s="6" t="s">
        <v>24</v>
      </c>
      <c r="B18" s="10">
        <v>0</v>
      </c>
      <c r="C18" s="11">
        <v>0</v>
      </c>
      <c r="D18" s="10">
        <v>0</v>
      </c>
      <c r="E18" s="11">
        <v>0</v>
      </c>
      <c r="F18" s="10">
        <v>5.3999999999999998E-5</v>
      </c>
      <c r="G18" s="23">
        <f t="shared" si="0"/>
        <v>1.7029439999999999E-3</v>
      </c>
      <c r="H18" s="10">
        <v>3.6999999999999998E-5</v>
      </c>
      <c r="I18" s="23">
        <f t="shared" si="1"/>
        <v>1.1668319999999998E-3</v>
      </c>
      <c r="J18" s="10">
        <v>5.3000000000000001E-5</v>
      </c>
      <c r="K18" s="23">
        <f t="shared" si="2"/>
        <v>1.6714080000000001E-3</v>
      </c>
      <c r="L18" s="10">
        <v>0</v>
      </c>
      <c r="M18" s="11">
        <v>0</v>
      </c>
      <c r="N18" s="10">
        <v>7.3999999999999996E-5</v>
      </c>
      <c r="O18" s="23">
        <f t="shared" si="3"/>
        <v>2.3336639999999996E-3</v>
      </c>
      <c r="P18" s="10">
        <v>1.8E-5</v>
      </c>
      <c r="Q18" s="23">
        <f t="shared" si="4"/>
        <v>5.6764800000000002E-4</v>
      </c>
      <c r="R18" s="10">
        <v>0</v>
      </c>
      <c r="S18" s="11">
        <v>0</v>
      </c>
      <c r="T18" s="10">
        <v>0</v>
      </c>
      <c r="U18" s="11">
        <v>0</v>
      </c>
      <c r="V18" s="10">
        <f>SUM(B18)+D18+F18+H18+J18+L18+N18+P18+R18+T18</f>
        <v>2.3599999999999999E-4</v>
      </c>
      <c r="W18" s="23">
        <f>SUM(C18)+E18+G18+I18+K18+M18+O18+Q18+S18+U18</f>
        <v>7.4424959999999998E-3</v>
      </c>
    </row>
    <row r="19" spans="1:23" ht="15.75" thickBot="1" x14ac:dyDescent="0.3">
      <c r="A19" s="6" t="s">
        <v>25</v>
      </c>
      <c r="B19">
        <v>0</v>
      </c>
      <c r="C19">
        <v>0</v>
      </c>
      <c r="D19">
        <v>0</v>
      </c>
      <c r="E19">
        <v>0</v>
      </c>
      <c r="F19">
        <v>9.9999999999999995E-7</v>
      </c>
      <c r="G19" s="16">
        <f t="shared" si="0"/>
        <v>3.1536000000000004E-5</v>
      </c>
      <c r="H19">
        <v>9.9999999999999995E-7</v>
      </c>
      <c r="I19" s="16">
        <f t="shared" si="1"/>
        <v>3.1536000000000004E-5</v>
      </c>
      <c r="J19" s="22">
        <v>9.9999999999999995E-7</v>
      </c>
      <c r="K19" s="16">
        <f t="shared" si="2"/>
        <v>3.1536000000000004E-5</v>
      </c>
      <c r="L19">
        <v>0</v>
      </c>
      <c r="M19">
        <v>0</v>
      </c>
      <c r="N19">
        <v>1.9999999999999999E-6</v>
      </c>
      <c r="O19" s="16">
        <f t="shared" si="3"/>
        <v>6.3072000000000009E-5</v>
      </c>
      <c r="P19" s="21">
        <v>0</v>
      </c>
      <c r="Q19" s="16">
        <f t="shared" si="4"/>
        <v>0</v>
      </c>
      <c r="R19">
        <v>0</v>
      </c>
      <c r="S19">
        <v>0</v>
      </c>
      <c r="T19">
        <v>0</v>
      </c>
      <c r="U19">
        <v>0</v>
      </c>
      <c r="V19" s="16">
        <f>SUM(B19)+D19+F19+H19+J19+L19+N19+P19+R19+T19</f>
        <v>4.9999999999999996E-6</v>
      </c>
      <c r="W19" s="16">
        <f>SUM(C19)+E19+G19+I19+K19+M19+O19+Q19+S19+U19</f>
        <v>1.5768000000000002E-4</v>
      </c>
    </row>
    <row r="20" spans="1:23" x14ac:dyDescent="0.25">
      <c r="A20" s="26" t="s">
        <v>28</v>
      </c>
      <c r="B20" s="10">
        <v>0</v>
      </c>
      <c r="C20" s="11">
        <v>0</v>
      </c>
      <c r="D20" s="10">
        <v>0</v>
      </c>
      <c r="E20" s="11">
        <v>0</v>
      </c>
      <c r="F20" s="19">
        <v>0</v>
      </c>
      <c r="G20" s="25">
        <v>1.1939999999999999E-5</v>
      </c>
      <c r="H20" s="19">
        <v>0</v>
      </c>
      <c r="I20" s="25">
        <v>4.4780000000000002E-6</v>
      </c>
      <c r="J20" s="19">
        <v>0</v>
      </c>
      <c r="K20" s="23">
        <v>7.9179999999999997E-3</v>
      </c>
      <c r="L20" s="10">
        <v>0</v>
      </c>
      <c r="M20" s="11">
        <v>0</v>
      </c>
      <c r="N20" s="19">
        <v>0</v>
      </c>
      <c r="O20" s="25">
        <f t="shared" si="3"/>
        <v>0</v>
      </c>
      <c r="P20" s="19">
        <v>0</v>
      </c>
      <c r="Q20" s="25">
        <f t="shared" si="4"/>
        <v>0</v>
      </c>
      <c r="R20" s="10">
        <v>0</v>
      </c>
      <c r="S20" s="11">
        <v>0</v>
      </c>
      <c r="T20" s="10">
        <v>0</v>
      </c>
      <c r="U20" s="11">
        <v>0</v>
      </c>
      <c r="V20" s="19">
        <f>SUM(B20)+D20+F20+H20+J20+L20+N20+P20+R20+T20</f>
        <v>0</v>
      </c>
      <c r="W20" s="25">
        <f>SUM(C20)+E20+G20+I20+K20+M20+O20+Q20+S20+U20</f>
        <v>7.9344180000000004E-3</v>
      </c>
    </row>
    <row r="21" spans="1:23" ht="15.75" thickBot="1" x14ac:dyDescent="0.3">
      <c r="A21" s="5" t="s">
        <v>26</v>
      </c>
      <c r="B21" s="22">
        <v>0</v>
      </c>
      <c r="C21" s="22">
        <v>0</v>
      </c>
      <c r="D21" s="22">
        <v>0</v>
      </c>
      <c r="E21" s="22">
        <v>0</v>
      </c>
      <c r="F21" s="20">
        <v>0</v>
      </c>
      <c r="G21" s="25">
        <v>1.1939999999999999E-5</v>
      </c>
      <c r="H21" s="20">
        <v>0</v>
      </c>
      <c r="I21" s="25">
        <v>4.4780000000000002E-6</v>
      </c>
      <c r="J21" s="20">
        <v>0</v>
      </c>
      <c r="K21" s="23">
        <v>7.9179999999999997E-3</v>
      </c>
      <c r="L21" s="22">
        <v>0</v>
      </c>
      <c r="M21" s="22">
        <v>0</v>
      </c>
      <c r="N21" s="20">
        <v>0</v>
      </c>
      <c r="O21" s="20">
        <f>SUM(N21)*365*24*3600/(1000*1000)</f>
        <v>0</v>
      </c>
      <c r="P21" s="20">
        <v>0</v>
      </c>
      <c r="Q21" s="20">
        <f>SUM(P21)*365*24*3600/(1000*1000)</f>
        <v>0</v>
      </c>
      <c r="R21" s="22">
        <v>0</v>
      </c>
      <c r="S21" s="22">
        <v>0</v>
      </c>
      <c r="T21" s="22">
        <v>0</v>
      </c>
      <c r="U21" s="22">
        <v>0</v>
      </c>
      <c r="V21" s="20">
        <f>SUM(B21)+D21+F21+H21+J21+L21+N21+P21+R21+T21</f>
        <v>0</v>
      </c>
      <c r="W21" s="20">
        <f>SUM(C21+E21+G21+I21+K21+M21+O21+Q21+S21+U21)</f>
        <v>7.9344180000000004E-3</v>
      </c>
    </row>
    <row r="22" spans="1:23" ht="15.75" thickBot="1" x14ac:dyDescent="0.3">
      <c r="A22" s="5" t="s">
        <v>29</v>
      </c>
      <c r="B22" s="10">
        <v>0</v>
      </c>
      <c r="C22" s="11">
        <v>0</v>
      </c>
      <c r="D22" s="10">
        <v>0</v>
      </c>
      <c r="E22" s="11">
        <v>0</v>
      </c>
      <c r="F22" s="19">
        <v>0</v>
      </c>
      <c r="G22" s="25">
        <v>1.1939999999999999E-5</v>
      </c>
      <c r="H22" s="19">
        <v>0</v>
      </c>
      <c r="I22" s="25">
        <v>4.4780000000000002E-6</v>
      </c>
      <c r="J22" s="19">
        <v>0</v>
      </c>
      <c r="K22" s="23">
        <v>7.9179999999999997E-3</v>
      </c>
      <c r="L22" s="10">
        <v>0</v>
      </c>
      <c r="M22" s="11">
        <v>0</v>
      </c>
      <c r="N22" s="19">
        <v>0</v>
      </c>
      <c r="O22" s="25">
        <f>SUM(N22)*365*24*3600/(1000*1000)</f>
        <v>0</v>
      </c>
      <c r="P22" s="19">
        <v>0</v>
      </c>
      <c r="Q22" s="25">
        <f>SUM(P22)*365*24*3600/(1000*1000)</f>
        <v>0</v>
      </c>
      <c r="R22" s="10">
        <v>0</v>
      </c>
      <c r="S22" s="11">
        <v>0</v>
      </c>
      <c r="T22" s="10">
        <v>0</v>
      </c>
      <c r="U22" s="11">
        <v>0</v>
      </c>
      <c r="V22" s="19">
        <f>SUM(B22+D22+F22+H22+J22+L22+N22+P22+R22+T22)</f>
        <v>0</v>
      </c>
      <c r="W22" s="25">
        <f>SUM(C22+E22+G22++I22+K22+M22+O22+Q22+S22+U22)</f>
        <v>7.9344180000000004E-3</v>
      </c>
    </row>
    <row r="23" spans="1:23" ht="15.75" thickBot="1" x14ac:dyDescent="0.3">
      <c r="A23" s="5" t="s">
        <v>30</v>
      </c>
      <c r="B23" s="22">
        <v>0</v>
      </c>
      <c r="C23" s="22">
        <v>0</v>
      </c>
      <c r="D23" s="22">
        <v>0</v>
      </c>
      <c r="E23" s="22">
        <v>0</v>
      </c>
      <c r="F23" s="20">
        <v>0</v>
      </c>
      <c r="G23" s="25">
        <v>1.1939999999999999E-5</v>
      </c>
      <c r="H23" s="20">
        <v>0</v>
      </c>
      <c r="I23" s="25">
        <v>4.4780000000000002E-6</v>
      </c>
      <c r="J23" s="20">
        <v>0</v>
      </c>
      <c r="K23" s="23">
        <v>7.9179999999999997E-3</v>
      </c>
      <c r="L23" s="22">
        <v>0</v>
      </c>
      <c r="M23" s="22">
        <v>0</v>
      </c>
      <c r="N23" s="20">
        <v>0</v>
      </c>
      <c r="O23" s="20">
        <f>SUM(N23)*365*24*3600/(1000*1000)</f>
        <v>0</v>
      </c>
      <c r="P23" s="20">
        <v>0</v>
      </c>
      <c r="Q23" s="20">
        <f>SUM(P23)*365*24*3600/(1000*1000)</f>
        <v>0</v>
      </c>
      <c r="R23" s="22">
        <v>0</v>
      </c>
      <c r="S23" s="22">
        <v>0</v>
      </c>
      <c r="T23" s="22">
        <v>0</v>
      </c>
      <c r="U23" s="22">
        <v>0</v>
      </c>
      <c r="V23" s="20">
        <f>SUM(B23+D23+F23+H23+J23+L23+N23+P23+R23+T23)</f>
        <v>0</v>
      </c>
      <c r="W23" s="20">
        <f>SUM(C23)+E23+G23+I23+K23+M23+O23+Q23+S23+U23</f>
        <v>7.9344180000000004E-3</v>
      </c>
    </row>
    <row r="24" spans="1:23" ht="15.75" thickBot="1" x14ac:dyDescent="0.3">
      <c r="A24" s="5" t="s">
        <v>27</v>
      </c>
      <c r="B24" s="10">
        <v>0</v>
      </c>
      <c r="C24" s="11">
        <v>0</v>
      </c>
      <c r="D24" s="10">
        <v>0</v>
      </c>
      <c r="E24" s="11">
        <v>0</v>
      </c>
      <c r="F24" s="19">
        <v>0</v>
      </c>
      <c r="G24" s="25">
        <v>1.1939999999999999E-5</v>
      </c>
      <c r="H24" s="19">
        <v>0</v>
      </c>
      <c r="I24" s="25">
        <v>4.4780000000000002E-6</v>
      </c>
      <c r="J24" s="19">
        <v>0</v>
      </c>
      <c r="K24" s="23">
        <v>7.9179999999999997E-3</v>
      </c>
      <c r="L24" s="10">
        <v>0</v>
      </c>
      <c r="M24" s="11">
        <v>0</v>
      </c>
      <c r="N24" s="19">
        <v>0</v>
      </c>
      <c r="O24" s="25">
        <f>SUM(N24)*365*24*3600/(1000*1000)</f>
        <v>0</v>
      </c>
      <c r="P24" s="19">
        <v>0</v>
      </c>
      <c r="Q24" s="25">
        <f>SUM(P24)*365*24*3600/(1000*1000)</f>
        <v>0</v>
      </c>
      <c r="R24" s="27">
        <v>0</v>
      </c>
      <c r="S24" s="11">
        <v>0</v>
      </c>
      <c r="T24" s="10">
        <v>0</v>
      </c>
      <c r="U24" s="11">
        <v>0</v>
      </c>
      <c r="V24" s="19">
        <f>SUM(B24)+D24+F24+H24+J24+L24+N24+P24+R24+T24</f>
        <v>0</v>
      </c>
      <c r="W24" s="25">
        <f>SUM(C24)+E24+G24+I24+K24+M24+O24+Q24+S24+U24</f>
        <v>7.9344180000000004E-3</v>
      </c>
    </row>
    <row r="26" spans="1:23" x14ac:dyDescent="0.25">
      <c r="A26" s="1"/>
    </row>
    <row r="27" spans="1:23" ht="15.75" x14ac:dyDescent="0.25">
      <c r="A27" s="31" t="s">
        <v>73</v>
      </c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</row>
    <row r="28" spans="1:23" ht="15.75" x14ac:dyDescent="0.25">
      <c r="A28" s="31" t="s">
        <v>54</v>
      </c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</row>
    <row r="29" spans="1:23" ht="15.75" x14ac:dyDescent="0.25">
      <c r="A29" s="31" t="s">
        <v>55</v>
      </c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</row>
    <row r="30" spans="1:23" ht="15.75" x14ac:dyDescent="0.25">
      <c r="A30" s="31"/>
      <c r="B30" s="31"/>
      <c r="C30" s="31"/>
      <c r="D30" s="31"/>
      <c r="E30" s="31"/>
      <c r="F30" s="31"/>
      <c r="G30" s="31" t="s">
        <v>74</v>
      </c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</row>
    <row r="31" spans="1:23" ht="15.75" x14ac:dyDescent="0.25">
      <c r="A31" s="31" t="s">
        <v>0</v>
      </c>
      <c r="B31" s="31" t="s">
        <v>56</v>
      </c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</row>
    <row r="32" spans="1:23" ht="15.75" x14ac:dyDescent="0.25">
      <c r="A32" s="31"/>
      <c r="B32" s="32" t="s">
        <v>57</v>
      </c>
      <c r="C32" s="31"/>
      <c r="D32" s="31"/>
      <c r="E32" s="31"/>
      <c r="F32" s="31"/>
      <c r="G32" s="31" t="s">
        <v>75</v>
      </c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</row>
    <row r="33" spans="1:23" ht="15.75" x14ac:dyDescent="0.25">
      <c r="A33" s="31" t="s">
        <v>58</v>
      </c>
      <c r="B33" s="31">
        <v>111</v>
      </c>
      <c r="C33" s="31"/>
      <c r="D33" s="31"/>
      <c r="E33" s="31"/>
      <c r="F33" s="31"/>
      <c r="G33" s="31" t="s">
        <v>76</v>
      </c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</row>
    <row r="34" spans="1:23" ht="15.75" x14ac:dyDescent="0.25">
      <c r="A34" s="31" t="s">
        <v>59</v>
      </c>
      <c r="B34" s="31">
        <v>42</v>
      </c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</row>
    <row r="35" spans="1:23" ht="15.75" x14ac:dyDescent="0.25">
      <c r="A35" s="31" t="s">
        <v>60</v>
      </c>
      <c r="B35" s="31">
        <v>5</v>
      </c>
      <c r="C35" s="31"/>
      <c r="D35" s="31"/>
      <c r="E35" s="31"/>
      <c r="F35" s="31"/>
      <c r="G35" s="31" t="s">
        <v>77</v>
      </c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</row>
    <row r="36" spans="1:23" ht="15.75" x14ac:dyDescent="0.25">
      <c r="A36" s="31" t="s">
        <v>61</v>
      </c>
      <c r="B36" s="31" t="s">
        <v>62</v>
      </c>
      <c r="C36" s="31"/>
      <c r="D36" s="31"/>
      <c r="E36" s="31"/>
      <c r="F36" s="31"/>
      <c r="G36" s="31" t="s">
        <v>78</v>
      </c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</row>
    <row r="37" spans="1:23" ht="15.75" x14ac:dyDescent="0.25">
      <c r="A37" s="31" t="s">
        <v>63</v>
      </c>
      <c r="B37" s="31">
        <v>40</v>
      </c>
      <c r="C37" s="31"/>
      <c r="D37" s="31"/>
      <c r="E37" s="31"/>
      <c r="F37" s="31"/>
      <c r="G37" s="31" t="s">
        <v>79</v>
      </c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</row>
    <row r="38" spans="1:23" ht="15.75" x14ac:dyDescent="0.25">
      <c r="A38" s="31" t="s">
        <v>44</v>
      </c>
      <c r="B38" s="31">
        <v>6</v>
      </c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</row>
    <row r="39" spans="1:23" ht="15.75" x14ac:dyDescent="0.25">
      <c r="A39" s="31"/>
      <c r="B39" s="33" t="s">
        <v>64</v>
      </c>
      <c r="C39" s="31"/>
      <c r="D39" s="31"/>
      <c r="E39" s="31"/>
      <c r="F39" s="31"/>
      <c r="G39" s="31" t="s">
        <v>80</v>
      </c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</row>
    <row r="40" spans="1:23" ht="15.75" x14ac:dyDescent="0.25">
      <c r="A40" s="31" t="s">
        <v>65</v>
      </c>
      <c r="B40" s="31">
        <v>10</v>
      </c>
      <c r="C40" s="31"/>
      <c r="D40" s="31"/>
      <c r="E40" s="31"/>
      <c r="F40" s="31"/>
      <c r="G40" s="31" t="s">
        <v>81</v>
      </c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</row>
    <row r="41" spans="1:23" ht="15.75" x14ac:dyDescent="0.25">
      <c r="A41" s="31" t="s">
        <v>66</v>
      </c>
      <c r="B41" s="31">
        <v>0.3</v>
      </c>
      <c r="C41" s="31"/>
      <c r="D41" s="31"/>
      <c r="E41" s="31"/>
      <c r="F41" s="31"/>
      <c r="G41" s="31" t="s">
        <v>82</v>
      </c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</row>
    <row r="42" spans="1:23" ht="15.75" x14ac:dyDescent="0.25">
      <c r="A42" s="31" t="s">
        <v>67</v>
      </c>
      <c r="B42" s="31">
        <v>0.1</v>
      </c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</row>
    <row r="43" spans="1:23" ht="15.75" x14ac:dyDescent="0.25">
      <c r="A43" s="31" t="s">
        <v>68</v>
      </c>
      <c r="B43" s="31">
        <v>44.5</v>
      </c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</row>
    <row r="44" spans="1:23" ht="15.75" x14ac:dyDescent="0.25">
      <c r="A44" s="31" t="s">
        <v>69</v>
      </c>
      <c r="B44" s="31">
        <v>20</v>
      </c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</row>
    <row r="45" spans="1:23" ht="15.75" x14ac:dyDescent="0.25">
      <c r="A45" s="31" t="s">
        <v>70</v>
      </c>
      <c r="B45" s="31">
        <v>6</v>
      </c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</row>
    <row r="46" spans="1:23" ht="15.75" x14ac:dyDescent="0.25">
      <c r="A46" s="31" t="s">
        <v>71</v>
      </c>
      <c r="B46" s="31">
        <v>200</v>
      </c>
    </row>
    <row r="47" spans="1:23" ht="15.75" x14ac:dyDescent="0.25">
      <c r="A47" s="31" t="s">
        <v>72</v>
      </c>
      <c r="B47" s="31">
        <v>5</v>
      </c>
    </row>
  </sheetData>
  <mergeCells count="11">
    <mergeCell ref="L3:M3"/>
    <mergeCell ref="B3:C3"/>
    <mergeCell ref="D3:E3"/>
    <mergeCell ref="F3:G3"/>
    <mergeCell ref="H3:I3"/>
    <mergeCell ref="J3:K3"/>
    <mergeCell ref="N3:O3"/>
    <mergeCell ref="P3:Q3"/>
    <mergeCell ref="R3:S3"/>
    <mergeCell ref="T3:U3"/>
    <mergeCell ref="V3:W3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workbookViewId="0">
      <selection activeCell="M28" sqref="M28"/>
    </sheetView>
  </sheetViews>
  <sheetFormatPr defaultRowHeight="15" x14ac:dyDescent="0.25"/>
  <cols>
    <col min="6" max="6" width="10.85546875" customWidth="1"/>
    <col min="10" max="10" width="20.7109375" customWidth="1"/>
  </cols>
  <sheetData>
    <row r="1" spans="1:14" x14ac:dyDescent="0.25">
      <c r="A1" t="s">
        <v>39</v>
      </c>
    </row>
    <row r="6" spans="1:14" x14ac:dyDescent="0.25">
      <c r="G6" t="s">
        <v>40</v>
      </c>
      <c r="H6" s="30" t="s">
        <v>42</v>
      </c>
      <c r="I6" s="30"/>
      <c r="J6" s="30"/>
    </row>
    <row r="7" spans="1:14" x14ac:dyDescent="0.25">
      <c r="G7" t="s">
        <v>41</v>
      </c>
    </row>
    <row r="8" spans="1:14" x14ac:dyDescent="0.25">
      <c r="H8" s="30" t="s">
        <v>38</v>
      </c>
      <c r="I8" s="30"/>
      <c r="J8" s="30"/>
    </row>
    <row r="9" spans="1:14" x14ac:dyDescent="0.25">
      <c r="E9" t="s">
        <v>36</v>
      </c>
      <c r="G9" s="4" t="s">
        <v>31</v>
      </c>
      <c r="H9" s="4" t="s">
        <v>34</v>
      </c>
      <c r="I9" s="4" t="s">
        <v>35</v>
      </c>
      <c r="J9" s="4" t="s">
        <v>32</v>
      </c>
    </row>
    <row r="11" spans="1:14" x14ac:dyDescent="0.25">
      <c r="F11" t="s">
        <v>45</v>
      </c>
      <c r="G11" s="10">
        <v>0.14199999999999999</v>
      </c>
      <c r="H11" s="11">
        <f>SUM(G11)*365*24*3600</f>
        <v>4478112</v>
      </c>
      <c r="I11" s="11">
        <f>SUM(H11)/1000</f>
        <v>4478.1120000000001</v>
      </c>
      <c r="J11" s="13">
        <f>SUM(I11)/1000</f>
        <v>4.4781120000000003</v>
      </c>
      <c r="L11" t="s">
        <v>47</v>
      </c>
      <c r="N11" s="15">
        <f>SUM(G11)/G12</f>
        <v>1.2792792792792791</v>
      </c>
    </row>
    <row r="12" spans="1:14" x14ac:dyDescent="0.25">
      <c r="F12" t="s">
        <v>44</v>
      </c>
      <c r="G12" s="10">
        <v>0.111</v>
      </c>
      <c r="H12" s="11">
        <f>SUM(G12)*365*24*3600</f>
        <v>3500496</v>
      </c>
      <c r="I12" s="11">
        <f>SUM(H12)/1000</f>
        <v>3500.4960000000001</v>
      </c>
      <c r="J12" s="13">
        <f>SUM(I12)/1000</f>
        <v>3.5004960000000001</v>
      </c>
      <c r="N12" s="15"/>
    </row>
    <row r="13" spans="1:14" x14ac:dyDescent="0.25">
      <c r="J13" s="4"/>
      <c r="N13" s="15"/>
    </row>
    <row r="14" spans="1:14" x14ac:dyDescent="0.25">
      <c r="E14" t="s">
        <v>37</v>
      </c>
      <c r="G14" s="4" t="s">
        <v>31</v>
      </c>
      <c r="H14" s="4" t="s">
        <v>34</v>
      </c>
      <c r="I14" s="4" t="s">
        <v>35</v>
      </c>
      <c r="J14" s="4" t="s">
        <v>32</v>
      </c>
      <c r="N14" s="15"/>
    </row>
    <row r="15" spans="1:14" x14ac:dyDescent="0.25">
      <c r="J15" s="4"/>
      <c r="N15" s="15"/>
    </row>
    <row r="16" spans="1:14" x14ac:dyDescent="0.25">
      <c r="F16" t="s">
        <v>45</v>
      </c>
      <c r="G16" s="10">
        <v>9.0999999999999998E-2</v>
      </c>
      <c r="H16" s="11">
        <f>SUM(G16)*365*24*3600</f>
        <v>2869775.9999999995</v>
      </c>
      <c r="I16" s="11">
        <f>SUM(H16)/1000</f>
        <v>2869.7759999999994</v>
      </c>
      <c r="J16" s="13">
        <f>SUM(I16)/1000</f>
        <v>2.8697759999999994</v>
      </c>
      <c r="L16" t="s">
        <v>47</v>
      </c>
      <c r="N16" s="15">
        <f>SUM(G16)/G17</f>
        <v>1.2638888888888888</v>
      </c>
    </row>
    <row r="17" spans="3:12" x14ac:dyDescent="0.25">
      <c r="F17" t="s">
        <v>44</v>
      </c>
      <c r="G17" s="10">
        <v>7.1999999999999995E-2</v>
      </c>
      <c r="H17" s="11">
        <f>SUM(G17)*365*24*3600</f>
        <v>2270591.9999999995</v>
      </c>
      <c r="I17" s="11">
        <f>SUM(H17)/1000</f>
        <v>2270.5919999999996</v>
      </c>
      <c r="J17" s="13">
        <f>SUM(I17)/1000</f>
        <v>2.2705919999999997</v>
      </c>
    </row>
    <row r="19" spans="3:12" x14ac:dyDescent="0.25">
      <c r="G19" s="4" t="s">
        <v>31</v>
      </c>
      <c r="H19" s="4" t="s">
        <v>34</v>
      </c>
      <c r="I19" s="4" t="s">
        <v>35</v>
      </c>
      <c r="J19" s="4" t="s">
        <v>32</v>
      </c>
    </row>
    <row r="20" spans="3:12" x14ac:dyDescent="0.25">
      <c r="C20" t="s">
        <v>43</v>
      </c>
      <c r="F20" t="s">
        <v>45</v>
      </c>
      <c r="G20" s="17">
        <v>3.6</v>
      </c>
      <c r="J20" s="13">
        <v>23.3</v>
      </c>
      <c r="L20" t="s">
        <v>48</v>
      </c>
    </row>
    <row r="21" spans="3:12" x14ac:dyDescent="0.25">
      <c r="F21" t="s">
        <v>44</v>
      </c>
      <c r="G21" s="17">
        <f>SUM(G20)/1.3</f>
        <v>2.7692307692307692</v>
      </c>
      <c r="J21" s="13">
        <f>SUM(J20)/1.3</f>
        <v>17.923076923076923</v>
      </c>
      <c r="L21" t="s">
        <v>49</v>
      </c>
    </row>
    <row r="22" spans="3:12" x14ac:dyDescent="0.25">
      <c r="J22" s="4"/>
      <c r="L22" t="s">
        <v>50</v>
      </c>
    </row>
    <row r="23" spans="3:12" x14ac:dyDescent="0.25">
      <c r="C23" t="s">
        <v>46</v>
      </c>
      <c r="F23" t="s">
        <v>45</v>
      </c>
      <c r="G23" s="17">
        <v>4.5</v>
      </c>
      <c r="J23" s="13">
        <v>9.9</v>
      </c>
      <c r="L23" t="s">
        <v>52</v>
      </c>
    </row>
    <row r="24" spans="3:12" x14ac:dyDescent="0.25">
      <c r="F24" t="s">
        <v>44</v>
      </c>
      <c r="G24" s="17">
        <f>SUM(G23)/1.3</f>
        <v>3.4615384615384612</v>
      </c>
      <c r="J24" s="13">
        <f>SUM(J23)/1.3</f>
        <v>7.615384615384615</v>
      </c>
      <c r="L24" t="s">
        <v>51</v>
      </c>
    </row>
  </sheetData>
  <mergeCells count="2">
    <mergeCell ref="H6:J6"/>
    <mergeCell ref="H8:J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3</vt:i4>
      </vt:variant>
      <vt:variant>
        <vt:lpstr>Nimega vahemikud</vt:lpstr>
      </vt:variant>
      <vt:variant>
        <vt:i4>3</vt:i4>
      </vt:variant>
    </vt:vector>
  </HeadingPairs>
  <TitlesOfParts>
    <vt:vector size="6" baseType="lpstr">
      <vt:lpstr>Arvutused</vt:lpstr>
      <vt:lpstr>Kolme vahetusega töö ehituslubj</vt:lpstr>
      <vt:lpstr>Leht3</vt:lpstr>
      <vt:lpstr>Arvutused!para4lg1</vt:lpstr>
      <vt:lpstr>Arvutused!para4lg4</vt:lpstr>
      <vt:lpstr>Arvutused!para4lg5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Arvo</dc:creator>
  <cp:lastModifiedBy>Arvo</cp:lastModifiedBy>
  <cp:lastPrinted>2020-10-09T19:51:48Z</cp:lastPrinted>
  <dcterms:created xsi:type="dcterms:W3CDTF">2020-08-18T10:44:43Z</dcterms:created>
  <dcterms:modified xsi:type="dcterms:W3CDTF">2020-10-09T21:45:57Z</dcterms:modified>
</cp:coreProperties>
</file>