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ard\Documents\2020\Nordkalk\"/>
    </mc:Choice>
  </mc:AlternateContent>
  <bookViews>
    <workbookView xWindow="0" yWindow="0" windowWidth="28800" windowHeight="11850" activeTab="1"/>
  </bookViews>
  <sheets>
    <sheet name="Diislikütuse kulu" sheetId="1" r:id="rId1"/>
    <sheet name="Süsinikdioksiidi arvutus" sheetId="4" r:id="rId2"/>
    <sheet name="Saasteained" sheetId="3" r:id="rId3"/>
    <sheet name="TOODANG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4" l="1"/>
  <c r="O5" i="4"/>
  <c r="O6" i="4"/>
  <c r="O7" i="4"/>
  <c r="O3" i="4"/>
  <c r="N4" i="4"/>
  <c r="N5" i="4"/>
  <c r="N6" i="4"/>
  <c r="N7" i="4"/>
  <c r="N3" i="4"/>
  <c r="M4" i="4"/>
  <c r="M5" i="4"/>
  <c r="M6" i="4"/>
  <c r="M7" i="4"/>
  <c r="M3" i="4"/>
  <c r="L4" i="4"/>
  <c r="L5" i="4"/>
  <c r="L6" i="4"/>
  <c r="L7" i="4"/>
  <c r="L3" i="4"/>
  <c r="K4" i="4"/>
  <c r="K5" i="4"/>
  <c r="K6" i="4"/>
  <c r="K7" i="4"/>
  <c r="K3" i="4"/>
  <c r="J4" i="4"/>
  <c r="J5" i="4"/>
  <c r="J6" i="4"/>
  <c r="J7" i="4"/>
  <c r="J3" i="4"/>
  <c r="I4" i="4"/>
  <c r="I5" i="4"/>
  <c r="I6" i="4"/>
  <c r="I7" i="4"/>
  <c r="I3" i="4"/>
  <c r="G4" i="4"/>
  <c r="G5" i="4"/>
  <c r="G6" i="4"/>
  <c r="G7" i="4"/>
  <c r="G3" i="4"/>
  <c r="F4" i="4"/>
  <c r="F5" i="4"/>
  <c r="F6" i="4"/>
  <c r="F7" i="4"/>
  <c r="F3" i="4"/>
  <c r="N25" i="1"/>
  <c r="N26" i="1"/>
  <c r="N27" i="1"/>
  <c r="N28" i="1"/>
  <c r="N24" i="1"/>
  <c r="K25" i="1"/>
  <c r="K26" i="1"/>
  <c r="K27" i="1"/>
  <c r="K28" i="1"/>
  <c r="K24" i="1"/>
  <c r="AQ101" i="3"/>
  <c r="AQ102" i="3"/>
  <c r="AQ103" i="3"/>
  <c r="AQ104" i="3"/>
  <c r="AQ100" i="3"/>
  <c r="AP101" i="3"/>
  <c r="AP102" i="3"/>
  <c r="AP103" i="3"/>
  <c r="AP104" i="3"/>
  <c r="AP100" i="3"/>
  <c r="AO101" i="3"/>
  <c r="AO102" i="3"/>
  <c r="AO103" i="3"/>
  <c r="AO104" i="3"/>
  <c r="AO100" i="3"/>
  <c r="AM129" i="3"/>
  <c r="AK129" i="3"/>
  <c r="AI129" i="3"/>
  <c r="AG129" i="3"/>
  <c r="AE129" i="3"/>
  <c r="AC129" i="3"/>
  <c r="S129" i="3"/>
  <c r="Q129" i="3"/>
  <c r="O129" i="3"/>
  <c r="M129" i="3"/>
  <c r="K129" i="3"/>
  <c r="I129" i="3"/>
  <c r="AM128" i="3"/>
  <c r="AK128" i="3"/>
  <c r="AI128" i="3"/>
  <c r="AG128" i="3"/>
  <c r="AE128" i="3"/>
  <c r="AC128" i="3"/>
  <c r="S128" i="3"/>
  <c r="Q128" i="3"/>
  <c r="O128" i="3"/>
  <c r="M128" i="3"/>
  <c r="K128" i="3"/>
  <c r="I128" i="3"/>
  <c r="AM127" i="3"/>
  <c r="AK127" i="3"/>
  <c r="AI127" i="3"/>
  <c r="AG127" i="3"/>
  <c r="AE127" i="3"/>
  <c r="AC127" i="3"/>
  <c r="S127" i="3"/>
  <c r="Q127" i="3"/>
  <c r="O127" i="3"/>
  <c r="M127" i="3"/>
  <c r="K127" i="3"/>
  <c r="I127" i="3"/>
  <c r="AM126" i="3"/>
  <c r="AK126" i="3"/>
  <c r="AI126" i="3"/>
  <c r="AG126" i="3"/>
  <c r="AE126" i="3"/>
  <c r="AC126" i="3"/>
  <c r="S126" i="3"/>
  <c r="Q126" i="3"/>
  <c r="O126" i="3"/>
  <c r="M126" i="3"/>
  <c r="K126" i="3"/>
  <c r="I126" i="3"/>
  <c r="AM125" i="3"/>
  <c r="AK125" i="3"/>
  <c r="AI125" i="3"/>
  <c r="AG125" i="3"/>
  <c r="AE125" i="3"/>
  <c r="AC125" i="3"/>
  <c r="S125" i="3"/>
  <c r="Q125" i="3"/>
  <c r="O125" i="3"/>
  <c r="M125" i="3"/>
  <c r="K125" i="3"/>
  <c r="I125" i="3"/>
  <c r="AM124" i="3"/>
  <c r="AK124" i="3"/>
  <c r="AI124" i="3"/>
  <c r="AG124" i="3"/>
  <c r="AE124" i="3"/>
  <c r="AC124" i="3"/>
  <c r="S124" i="3"/>
  <c r="Q124" i="3"/>
  <c r="O124" i="3"/>
  <c r="M124" i="3"/>
  <c r="K124" i="3"/>
  <c r="I124" i="3"/>
  <c r="AM123" i="3"/>
  <c r="AK123" i="3"/>
  <c r="AI123" i="3"/>
  <c r="AG123" i="3"/>
  <c r="AE123" i="3"/>
  <c r="AC123" i="3"/>
  <c r="S123" i="3"/>
  <c r="Q123" i="3"/>
  <c r="O123" i="3"/>
  <c r="M123" i="3"/>
  <c r="K123" i="3"/>
  <c r="I123" i="3"/>
  <c r="AM122" i="3"/>
  <c r="AK122" i="3"/>
  <c r="AI122" i="3"/>
  <c r="AG122" i="3"/>
  <c r="AE122" i="3"/>
  <c r="AC122" i="3"/>
  <c r="S122" i="3"/>
  <c r="Q122" i="3"/>
  <c r="O122" i="3"/>
  <c r="M122" i="3"/>
  <c r="K122" i="3"/>
  <c r="I122" i="3"/>
  <c r="AM121" i="3"/>
  <c r="AK121" i="3"/>
  <c r="AI121" i="3"/>
  <c r="AG121" i="3"/>
  <c r="AE121" i="3"/>
  <c r="AC121" i="3"/>
  <c r="S121" i="3"/>
  <c r="Q121" i="3"/>
  <c r="O121" i="3"/>
  <c r="M121" i="3"/>
  <c r="K121" i="3"/>
  <c r="I121" i="3"/>
  <c r="AM120" i="3"/>
  <c r="AK120" i="3"/>
  <c r="AI120" i="3"/>
  <c r="AG120" i="3"/>
  <c r="AE120" i="3"/>
  <c r="AC120" i="3"/>
  <c r="S120" i="3"/>
  <c r="Q120" i="3"/>
  <c r="O120" i="3"/>
  <c r="M120" i="3"/>
  <c r="K120" i="3"/>
  <c r="I120" i="3"/>
  <c r="AM119" i="3"/>
  <c r="AK119" i="3"/>
  <c r="AI119" i="3"/>
  <c r="AG119" i="3"/>
  <c r="AE119" i="3"/>
  <c r="AC119" i="3"/>
  <c r="S119" i="3"/>
  <c r="Q119" i="3"/>
  <c r="O119" i="3"/>
  <c r="M119" i="3"/>
  <c r="K119" i="3"/>
  <c r="I119" i="3"/>
  <c r="AM118" i="3"/>
  <c r="AK118" i="3"/>
  <c r="AI118" i="3"/>
  <c r="AG118" i="3"/>
  <c r="AE118" i="3"/>
  <c r="AC118" i="3"/>
  <c r="S118" i="3"/>
  <c r="Q118" i="3"/>
  <c r="O118" i="3"/>
  <c r="M118" i="3"/>
  <c r="K118" i="3"/>
  <c r="I118" i="3"/>
  <c r="AM117" i="3"/>
  <c r="AK117" i="3"/>
  <c r="AI117" i="3"/>
  <c r="AG117" i="3"/>
  <c r="AE117" i="3"/>
  <c r="AC117" i="3"/>
  <c r="S117" i="3"/>
  <c r="Q117" i="3"/>
  <c r="O117" i="3"/>
  <c r="M117" i="3"/>
  <c r="K117" i="3"/>
  <c r="I117" i="3"/>
  <c r="AM116" i="3"/>
  <c r="AK116" i="3"/>
  <c r="AI116" i="3"/>
  <c r="AG116" i="3"/>
  <c r="AE116" i="3"/>
  <c r="AC116" i="3"/>
  <c r="S116" i="3"/>
  <c r="Q116" i="3"/>
  <c r="O116" i="3"/>
  <c r="M116" i="3"/>
  <c r="K116" i="3"/>
  <c r="I116" i="3"/>
  <c r="AM115" i="3"/>
  <c r="AK115" i="3"/>
  <c r="AI115" i="3"/>
  <c r="AG115" i="3"/>
  <c r="AE115" i="3"/>
  <c r="AC115" i="3"/>
  <c r="S115" i="3"/>
  <c r="Q115" i="3"/>
  <c r="O115" i="3"/>
  <c r="M115" i="3"/>
  <c r="K115" i="3"/>
  <c r="I115" i="3"/>
  <c r="AM114" i="3"/>
  <c r="AK114" i="3"/>
  <c r="AI114" i="3"/>
  <c r="AG114" i="3"/>
  <c r="AE114" i="3"/>
  <c r="AC114" i="3"/>
  <c r="S114" i="3"/>
  <c r="Q114" i="3"/>
  <c r="O114" i="3"/>
  <c r="M114" i="3"/>
  <c r="K114" i="3"/>
  <c r="I114" i="3"/>
  <c r="AM113" i="3"/>
  <c r="AK113" i="3"/>
  <c r="AI113" i="3"/>
  <c r="AG113" i="3"/>
  <c r="AE113" i="3"/>
  <c r="AC113" i="3"/>
  <c r="S113" i="3"/>
  <c r="Q113" i="3"/>
  <c r="O113" i="3"/>
  <c r="M113" i="3"/>
  <c r="K113" i="3"/>
  <c r="I113" i="3"/>
  <c r="AM112" i="3"/>
  <c r="AK112" i="3"/>
  <c r="AI112" i="3"/>
  <c r="AG112" i="3"/>
  <c r="AE112" i="3"/>
  <c r="AC112" i="3"/>
  <c r="S112" i="3"/>
  <c r="Q112" i="3"/>
  <c r="O112" i="3"/>
  <c r="M112" i="3"/>
  <c r="K112" i="3"/>
  <c r="I112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M87" i="3"/>
  <c r="AI87" i="3"/>
  <c r="AE87" i="3"/>
  <c r="AK104" i="3"/>
  <c r="AG104" i="3"/>
  <c r="AC104" i="3"/>
  <c r="AK103" i="3"/>
  <c r="AG103" i="3"/>
  <c r="AC103" i="3"/>
  <c r="AK102" i="3"/>
  <c r="AG102" i="3"/>
  <c r="AC102" i="3"/>
  <c r="AK101" i="3"/>
  <c r="AG101" i="3"/>
  <c r="AC101" i="3"/>
  <c r="AK100" i="3"/>
  <c r="AG100" i="3"/>
  <c r="AC100" i="3"/>
  <c r="AK99" i="3"/>
  <c r="AG99" i="3"/>
  <c r="AC99" i="3"/>
  <c r="AK98" i="3"/>
  <c r="AG98" i="3"/>
  <c r="AC98" i="3"/>
  <c r="AK97" i="3"/>
  <c r="AG97" i="3"/>
  <c r="AC97" i="3"/>
  <c r="AK96" i="3"/>
  <c r="AG96" i="3"/>
  <c r="AC96" i="3"/>
  <c r="AK95" i="3"/>
  <c r="AG95" i="3"/>
  <c r="AC95" i="3"/>
  <c r="AK94" i="3"/>
  <c r="AG94" i="3"/>
  <c r="AC94" i="3"/>
  <c r="AK93" i="3"/>
  <c r="AG93" i="3"/>
  <c r="AC93" i="3"/>
  <c r="AK92" i="3"/>
  <c r="AG92" i="3"/>
  <c r="AC92" i="3"/>
  <c r="AK91" i="3"/>
  <c r="AG91" i="3"/>
  <c r="AC91" i="3"/>
  <c r="AK90" i="3"/>
  <c r="AG90" i="3"/>
  <c r="AC90" i="3"/>
  <c r="AK89" i="3"/>
  <c r="AG89" i="3"/>
  <c r="AC89" i="3"/>
  <c r="AK88" i="3"/>
  <c r="AG88" i="3"/>
  <c r="AC88" i="3"/>
  <c r="AK87" i="3"/>
  <c r="AG87" i="3"/>
  <c r="AC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87" i="3"/>
  <c r="G83" i="3"/>
  <c r="F83" i="3"/>
  <c r="E83" i="3"/>
  <c r="D83" i="3"/>
  <c r="S133" i="3"/>
  <c r="T133" i="3" s="1"/>
  <c r="U133" i="3" s="1"/>
  <c r="D82" i="3"/>
  <c r="E82" i="3" s="1"/>
  <c r="F82" i="3" s="1"/>
  <c r="G82" i="3" s="1"/>
  <c r="D81" i="3"/>
  <c r="E81" i="3" s="1"/>
  <c r="F81" i="3" s="1"/>
  <c r="G81" i="3" s="1"/>
  <c r="D80" i="3"/>
  <c r="E80" i="3" s="1"/>
  <c r="F80" i="3" s="1"/>
  <c r="G80" i="3" s="1"/>
  <c r="D76" i="3"/>
  <c r="E76" i="3" s="1"/>
  <c r="F76" i="3" s="1"/>
  <c r="G76" i="3" s="1"/>
  <c r="D75" i="3"/>
  <c r="E75" i="3" s="1"/>
  <c r="F75" i="3" s="1"/>
  <c r="G75" i="3" s="1"/>
  <c r="D74" i="3"/>
  <c r="E74" i="3" s="1"/>
  <c r="F74" i="3" s="1"/>
  <c r="G74" i="3" s="1"/>
  <c r="D32" i="1"/>
  <c r="E32" i="1" s="1"/>
  <c r="F32" i="1" s="1"/>
  <c r="D29" i="1"/>
  <c r="E29" i="1" s="1"/>
  <c r="F29" i="1" s="1"/>
  <c r="D26" i="1"/>
  <c r="E26" i="1" s="1"/>
  <c r="F26" i="1" s="1"/>
  <c r="F22" i="1"/>
  <c r="F19" i="1"/>
  <c r="F16" i="1"/>
  <c r="E22" i="1"/>
  <c r="E19" i="1"/>
  <c r="E16" i="1"/>
  <c r="D22" i="1"/>
  <c r="D19" i="1"/>
  <c r="D16" i="1"/>
  <c r="S64" i="3" l="1"/>
  <c r="T64" i="3" s="1"/>
  <c r="U64" i="3" s="1"/>
  <c r="AF58" i="3"/>
  <c r="AD58" i="3"/>
  <c r="AB58" i="3"/>
  <c r="Z58" i="3"/>
  <c r="AF57" i="3"/>
  <c r="AD57" i="3"/>
  <c r="AB57" i="3"/>
  <c r="Z57" i="3"/>
  <c r="AF56" i="3"/>
  <c r="AD56" i="3"/>
  <c r="AB56" i="3"/>
  <c r="Z56" i="3"/>
  <c r="AF55" i="3"/>
  <c r="AD55" i="3"/>
  <c r="AB55" i="3"/>
  <c r="Z55" i="3"/>
  <c r="AF54" i="3"/>
  <c r="AD54" i="3"/>
  <c r="AB54" i="3"/>
  <c r="Z54" i="3"/>
  <c r="AF53" i="3"/>
  <c r="AD53" i="3"/>
  <c r="AB53" i="3"/>
  <c r="Z53" i="3"/>
  <c r="AF52" i="3"/>
  <c r="AD52" i="3"/>
  <c r="AB52" i="3"/>
  <c r="Z52" i="3"/>
  <c r="AF51" i="3"/>
  <c r="AD51" i="3"/>
  <c r="AB51" i="3"/>
  <c r="Z51" i="3"/>
  <c r="AF50" i="3"/>
  <c r="AD50" i="3"/>
  <c r="AB50" i="3"/>
  <c r="Z50" i="3"/>
  <c r="AF49" i="3"/>
  <c r="AD49" i="3"/>
  <c r="AB49" i="3"/>
  <c r="Z49" i="3"/>
  <c r="AF48" i="3"/>
  <c r="AD48" i="3"/>
  <c r="AB48" i="3"/>
  <c r="Z48" i="3"/>
  <c r="AF47" i="3"/>
  <c r="AD47" i="3"/>
  <c r="AB47" i="3"/>
  <c r="Z47" i="3"/>
  <c r="AF46" i="3"/>
  <c r="AD46" i="3"/>
  <c r="AB46" i="3"/>
  <c r="Z46" i="3"/>
  <c r="AF45" i="3"/>
  <c r="AD45" i="3"/>
  <c r="AB45" i="3"/>
  <c r="Z45" i="3"/>
  <c r="AF44" i="3"/>
  <c r="AD44" i="3"/>
  <c r="AB44" i="3"/>
  <c r="Z44" i="3"/>
  <c r="AF43" i="3"/>
  <c r="AD43" i="3"/>
  <c r="AB43" i="3"/>
  <c r="Z43" i="3"/>
  <c r="AF42" i="3"/>
  <c r="AD42" i="3"/>
  <c r="AB42" i="3"/>
  <c r="Z42" i="3"/>
  <c r="AF41" i="3"/>
  <c r="AD41" i="3"/>
  <c r="AB41" i="3"/>
  <c r="Z41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18" i="3"/>
  <c r="AD35" i="3"/>
  <c r="Z35" i="3"/>
  <c r="AD34" i="3"/>
  <c r="Z34" i="3"/>
  <c r="AD33" i="3"/>
  <c r="Z33" i="3"/>
  <c r="AD32" i="3"/>
  <c r="Z32" i="3"/>
  <c r="AD31" i="3"/>
  <c r="Z31" i="3"/>
  <c r="AD30" i="3"/>
  <c r="Z30" i="3"/>
  <c r="AD29" i="3"/>
  <c r="Z29" i="3"/>
  <c r="AD28" i="3"/>
  <c r="Z28" i="3"/>
  <c r="AD27" i="3"/>
  <c r="Z27" i="3"/>
  <c r="AD26" i="3"/>
  <c r="Z26" i="3"/>
  <c r="AD25" i="3"/>
  <c r="Z25" i="3"/>
  <c r="AD24" i="3"/>
  <c r="Z24" i="3"/>
  <c r="AD23" i="3"/>
  <c r="Z23" i="3"/>
  <c r="AD22" i="3"/>
  <c r="Z22" i="3"/>
  <c r="AD21" i="3"/>
  <c r="Z21" i="3"/>
  <c r="AD20" i="3"/>
  <c r="Z20" i="3"/>
  <c r="AD19" i="3"/>
  <c r="Z19" i="3"/>
  <c r="AD18" i="3"/>
  <c r="Z18" i="3"/>
  <c r="Q58" i="3"/>
  <c r="O58" i="3"/>
  <c r="M58" i="3"/>
  <c r="K58" i="3"/>
  <c r="Q57" i="3"/>
  <c r="O57" i="3"/>
  <c r="M57" i="3"/>
  <c r="K57" i="3"/>
  <c r="Q56" i="3"/>
  <c r="O56" i="3"/>
  <c r="M56" i="3"/>
  <c r="K56" i="3"/>
  <c r="Q55" i="3"/>
  <c r="O55" i="3"/>
  <c r="M55" i="3"/>
  <c r="K55" i="3"/>
  <c r="Q54" i="3"/>
  <c r="O54" i="3"/>
  <c r="M54" i="3"/>
  <c r="K54" i="3"/>
  <c r="Q53" i="3"/>
  <c r="O53" i="3"/>
  <c r="M53" i="3"/>
  <c r="K53" i="3"/>
  <c r="Q52" i="3"/>
  <c r="O52" i="3"/>
  <c r="M52" i="3"/>
  <c r="K52" i="3"/>
  <c r="Q51" i="3"/>
  <c r="O51" i="3"/>
  <c r="M51" i="3"/>
  <c r="K51" i="3"/>
  <c r="Q50" i="3"/>
  <c r="O50" i="3"/>
  <c r="M50" i="3"/>
  <c r="K50" i="3"/>
  <c r="Q49" i="3"/>
  <c r="O49" i="3"/>
  <c r="M49" i="3"/>
  <c r="K49" i="3"/>
  <c r="Q48" i="3"/>
  <c r="O48" i="3"/>
  <c r="M48" i="3"/>
  <c r="K48" i="3"/>
  <c r="Q47" i="3"/>
  <c r="O47" i="3"/>
  <c r="M47" i="3"/>
  <c r="K47" i="3"/>
  <c r="Q46" i="3"/>
  <c r="O46" i="3"/>
  <c r="M46" i="3"/>
  <c r="K46" i="3"/>
  <c r="Q45" i="3"/>
  <c r="O45" i="3"/>
  <c r="M45" i="3"/>
  <c r="K45" i="3"/>
  <c r="Q44" i="3"/>
  <c r="O44" i="3"/>
  <c r="M44" i="3"/>
  <c r="K44" i="3"/>
  <c r="Q43" i="3"/>
  <c r="O43" i="3"/>
  <c r="M43" i="3"/>
  <c r="K43" i="3"/>
  <c r="Q42" i="3"/>
  <c r="O42" i="3"/>
  <c r="M42" i="3"/>
  <c r="K42" i="3"/>
  <c r="Q41" i="3"/>
  <c r="O41" i="3"/>
  <c r="M41" i="3"/>
  <c r="K41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18" i="3"/>
  <c r="G12" i="3"/>
  <c r="G13" i="3"/>
  <c r="G11" i="3"/>
  <c r="G6" i="3"/>
  <c r="G7" i="3"/>
  <c r="G5" i="3"/>
  <c r="E13" i="3"/>
  <c r="F13" i="3" s="1"/>
  <c r="D13" i="3"/>
  <c r="D12" i="3"/>
  <c r="E12" i="3" s="1"/>
  <c r="F12" i="3" s="1"/>
  <c r="D11" i="3"/>
  <c r="E11" i="3" s="1"/>
  <c r="F11" i="3" s="1"/>
  <c r="F7" i="3"/>
  <c r="E7" i="3"/>
  <c r="D7" i="3"/>
  <c r="D6" i="3"/>
  <c r="E6" i="3" s="1"/>
  <c r="F6" i="3" s="1"/>
  <c r="D5" i="3"/>
  <c r="E5" i="3" s="1"/>
  <c r="F5" i="3" s="1"/>
  <c r="D9" i="2"/>
  <c r="D7" i="2"/>
  <c r="D6" i="2"/>
  <c r="D5" i="2"/>
  <c r="D13" i="1"/>
  <c r="E13" i="1" s="1"/>
  <c r="F13" i="1" s="1"/>
  <c r="D12" i="1"/>
  <c r="E12" i="1" s="1"/>
  <c r="F12" i="1" s="1"/>
  <c r="D11" i="1"/>
  <c r="E11" i="1" s="1"/>
  <c r="F11" i="1" s="1"/>
  <c r="F6" i="1"/>
  <c r="F7" i="1"/>
  <c r="F5" i="1"/>
  <c r="E6" i="1"/>
  <c r="E7" i="1"/>
  <c r="E5" i="1"/>
  <c r="D7" i="1"/>
  <c r="D6" i="1"/>
  <c r="D5" i="1"/>
</calcChain>
</file>

<file path=xl/sharedStrings.xml><?xml version="1.0" encoding="utf-8"?>
<sst xmlns="http://schemas.openxmlformats.org/spreadsheetml/2006/main" count="528" uniqueCount="90">
  <si>
    <t>Diislikütuse kulu</t>
  </si>
  <si>
    <t>Rootorpurusti</t>
  </si>
  <si>
    <t>Kulu, L/h</t>
  </si>
  <si>
    <t>Sõel</t>
  </si>
  <si>
    <t>KOKKU</t>
  </si>
  <si>
    <t>1 vahetuses töö, h</t>
  </si>
  <si>
    <t>Kulu L, aastas</t>
  </si>
  <si>
    <t>Kulu m3/a</t>
  </si>
  <si>
    <t>Kulu t/a</t>
  </si>
  <si>
    <t>2 vahetuses töö, h</t>
  </si>
  <si>
    <t>Tootlikkus, tonni/h</t>
  </si>
  <si>
    <t>Tootlikkus tonni aastas</t>
  </si>
  <si>
    <t>Purustatud dolokivi</t>
  </si>
  <si>
    <t>Fraktsioneeritud dolokivi</t>
  </si>
  <si>
    <t>tonni aastas</t>
  </si>
  <si>
    <t>B1, GJ</t>
  </si>
  <si>
    <t>Qri diislikütuse alumine kütteväärtus 43 MJ/kg</t>
  </si>
  <si>
    <t>B1=B*Qri (GJ)</t>
  </si>
  <si>
    <t>371KW</t>
  </si>
  <si>
    <t>0,371MW</t>
  </si>
  <si>
    <t>90kW</t>
  </si>
  <si>
    <t>0,090 MW</t>
  </si>
  <si>
    <t>371 kW</t>
  </si>
  <si>
    <t>0,371 MW</t>
  </si>
  <si>
    <t>CO</t>
  </si>
  <si>
    <t>NMVOC</t>
  </si>
  <si>
    <t>Pmsum</t>
  </si>
  <si>
    <t>PM10</t>
  </si>
  <si>
    <t>Pb</t>
  </si>
  <si>
    <t>Cd</t>
  </si>
  <si>
    <t>Hg</t>
  </si>
  <si>
    <t>As</t>
  </si>
  <si>
    <t>Cr</t>
  </si>
  <si>
    <t>Cu</t>
  </si>
  <si>
    <t>Ni</t>
  </si>
  <si>
    <t>Zn</t>
  </si>
  <si>
    <t>PCDD/PCDF</t>
  </si>
  <si>
    <t>Benso(a)püreen</t>
  </si>
  <si>
    <t>Benso(b)fluoranteen</t>
  </si>
  <si>
    <t>Benso(K)fluoranteen</t>
  </si>
  <si>
    <t>Indeno(1,2,3)püreen</t>
  </si>
  <si>
    <t>qi</t>
  </si>
  <si>
    <t>ng/GJ</t>
  </si>
  <si>
    <t>mg/GJ</t>
  </si>
  <si>
    <t>g/GJ</t>
  </si>
  <si>
    <t>NOx</t>
  </si>
  <si>
    <t>Mpi</t>
  </si>
  <si>
    <t>g/s</t>
  </si>
  <si>
    <t>mg/s</t>
  </si>
  <si>
    <t>ng/s</t>
  </si>
  <si>
    <t>Mi</t>
  </si>
  <si>
    <t>tonni</t>
  </si>
  <si>
    <t>kg</t>
  </si>
  <si>
    <t>g</t>
  </si>
  <si>
    <t>ÜHE VAHETUSEGA TÖÖ</t>
  </si>
  <si>
    <t>KAHE VAHETUSEGA TÖÖ</t>
  </si>
  <si>
    <t>365 p</t>
  </si>
  <si>
    <t>16 h</t>
  </si>
  <si>
    <t>g/a</t>
  </si>
  <si>
    <t>kg/a</t>
  </si>
  <si>
    <t>t/a</t>
  </si>
  <si>
    <t>Komatsu</t>
  </si>
  <si>
    <t>PC450 LC-8</t>
  </si>
  <si>
    <t>PC350 LC-8</t>
  </si>
  <si>
    <t>CAT 980H</t>
  </si>
  <si>
    <t>270kW</t>
  </si>
  <si>
    <t>0,27MW</t>
  </si>
  <si>
    <t>PC450</t>
  </si>
  <si>
    <t>PV350</t>
  </si>
  <si>
    <t>184kW</t>
  </si>
  <si>
    <t>264kW</t>
  </si>
  <si>
    <t>0,184MW</t>
  </si>
  <si>
    <t>0,264MW</t>
  </si>
  <si>
    <t>0,27 MW</t>
  </si>
  <si>
    <t>0,184 MW</t>
  </si>
  <si>
    <t>0,264 MW</t>
  </si>
  <si>
    <t>mg</t>
  </si>
  <si>
    <t>Purusti</t>
  </si>
  <si>
    <t>tonni SO2</t>
  </si>
  <si>
    <t>MW</t>
  </si>
  <si>
    <t>SO2</t>
  </si>
  <si>
    <t>B</t>
  </si>
  <si>
    <t>AB</t>
  </si>
  <si>
    <t>TJ</t>
  </si>
  <si>
    <t>A GJ</t>
  </si>
  <si>
    <t>D=C*0,0001 GgC</t>
  </si>
  <si>
    <t>Kc=1</t>
  </si>
  <si>
    <t>3,664 Gg CO2</t>
  </si>
  <si>
    <t>grammides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</si>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</sst>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6" formatCode="0.00000"/>
    <numFmt numFmtId="168" formatCode="0.000000"/>
  </numFmts>
  <fonts count="1" x14ac:knownFonts="1">
    <font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6" fontId="0" fillId="2" borderId="0" xfId="0" applyNumberFormat="1" applyFill="1"/>
    <xf numFmtId="0" fontId="0" fillId="0" borderId="0" xfId="0" applyFill="1"/>
    <xf numFmtId="0" fontId="0" fillId="5" borderId="0" xfId="0" applyFill="1"/>
    <xf numFmtId="166" fontId="0" fillId="5" borderId="0" xfId="0" applyNumberFormat="1" applyFill="1"/>
    <xf numFmtId="166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I24" sqref="I24:J28"/>
    </sheetView>
  </sheetViews>
  <sheetFormatPr defaultRowHeight="14.5" x14ac:dyDescent="0.35"/>
  <cols>
    <col min="1" max="1" width="14.81640625" customWidth="1"/>
    <col min="3" max="3" width="16.6328125" customWidth="1"/>
    <col min="4" max="4" width="13" customWidth="1"/>
    <col min="5" max="5" width="10.1796875" customWidth="1"/>
    <col min="9" max="9" width="14.1796875" customWidth="1"/>
    <col min="10" max="11" width="9.26953125" bestFit="1" customWidth="1"/>
    <col min="14" max="14" width="9.26953125" bestFit="1" customWidth="1"/>
  </cols>
  <sheetData>
    <row r="1" spans="1:6" x14ac:dyDescent="0.35">
      <c r="A1" t="s">
        <v>0</v>
      </c>
    </row>
    <row r="4" spans="1:6" x14ac:dyDescent="0.35">
      <c r="B4" t="s">
        <v>2</v>
      </c>
      <c r="C4" t="s">
        <v>5</v>
      </c>
      <c r="D4" t="s">
        <v>6</v>
      </c>
      <c r="E4" t="s">
        <v>7</v>
      </c>
      <c r="F4" t="s">
        <v>8</v>
      </c>
    </row>
    <row r="5" spans="1:6" x14ac:dyDescent="0.35">
      <c r="A5" t="s">
        <v>1</v>
      </c>
      <c r="B5">
        <v>37</v>
      </c>
      <c r="C5">
        <v>2920</v>
      </c>
      <c r="D5">
        <f>SUM(B5)*C5</f>
        <v>108040</v>
      </c>
      <c r="E5">
        <f>SUM(D5)/1000</f>
        <v>108.04</v>
      </c>
      <c r="F5">
        <f>SUM(E5)*0.845</f>
        <v>91.293800000000005</v>
      </c>
    </row>
    <row r="6" spans="1:6" x14ac:dyDescent="0.35">
      <c r="A6" t="s">
        <v>3</v>
      </c>
      <c r="B6">
        <v>15</v>
      </c>
      <c r="C6">
        <v>2920</v>
      </c>
      <c r="D6">
        <f>SUM(B6)*C6</f>
        <v>43800</v>
      </c>
      <c r="E6">
        <f t="shared" ref="E6:E7" si="0">SUM(D6)/1000</f>
        <v>43.8</v>
      </c>
      <c r="F6">
        <f t="shared" ref="F6:F7" si="1">SUM(E6)*0.845</f>
        <v>37.010999999999996</v>
      </c>
    </row>
    <row r="7" spans="1:6" x14ac:dyDescent="0.35">
      <c r="A7" t="s">
        <v>4</v>
      </c>
      <c r="B7">
        <v>52</v>
      </c>
      <c r="C7">
        <v>2920</v>
      </c>
      <c r="D7">
        <f>SUM(B7)*C7</f>
        <v>151840</v>
      </c>
      <c r="E7">
        <f t="shared" si="0"/>
        <v>151.84</v>
      </c>
      <c r="F7">
        <f t="shared" si="1"/>
        <v>128.3048</v>
      </c>
    </row>
    <row r="10" spans="1:6" x14ac:dyDescent="0.35">
      <c r="B10" t="s">
        <v>2</v>
      </c>
      <c r="C10" t="s">
        <v>9</v>
      </c>
      <c r="D10" t="s">
        <v>6</v>
      </c>
      <c r="E10" t="s">
        <v>7</v>
      </c>
      <c r="F10" t="s">
        <v>8</v>
      </c>
    </row>
    <row r="11" spans="1:6" x14ac:dyDescent="0.35">
      <c r="A11" t="s">
        <v>1</v>
      </c>
      <c r="B11">
        <v>37</v>
      </c>
      <c r="C11">
        <v>5840</v>
      </c>
      <c r="D11">
        <f>SUM(B11)*C11</f>
        <v>216080</v>
      </c>
      <c r="E11">
        <f>SUM(D11)/1000</f>
        <v>216.08</v>
      </c>
      <c r="F11">
        <f>SUM(E11)*0.845</f>
        <v>182.58760000000001</v>
      </c>
    </row>
    <row r="12" spans="1:6" x14ac:dyDescent="0.35">
      <c r="A12" t="s">
        <v>3</v>
      </c>
      <c r="B12">
        <v>15</v>
      </c>
      <c r="C12">
        <v>5840</v>
      </c>
      <c r="D12">
        <f>SUM(B12)*C12</f>
        <v>87600</v>
      </c>
      <c r="E12">
        <f t="shared" ref="E12:E13" si="2">SUM(D12)/1000</f>
        <v>87.6</v>
      </c>
      <c r="F12">
        <f t="shared" ref="F12:F13" si="3">SUM(E12)*0.845</f>
        <v>74.021999999999991</v>
      </c>
    </row>
    <row r="13" spans="1:6" x14ac:dyDescent="0.35">
      <c r="A13" t="s">
        <v>4</v>
      </c>
      <c r="B13">
        <v>52</v>
      </c>
      <c r="C13">
        <v>5840</v>
      </c>
      <c r="D13">
        <f>SUM(B13)*C13</f>
        <v>303680</v>
      </c>
      <c r="E13">
        <f t="shared" si="2"/>
        <v>303.68</v>
      </c>
      <c r="F13">
        <f t="shared" si="3"/>
        <v>256.6096</v>
      </c>
    </row>
    <row r="15" spans="1:6" x14ac:dyDescent="0.35">
      <c r="B15" t="s">
        <v>2</v>
      </c>
      <c r="C15" t="s">
        <v>5</v>
      </c>
      <c r="D15" t="s">
        <v>6</v>
      </c>
      <c r="E15" t="s">
        <v>7</v>
      </c>
      <c r="F15" t="s">
        <v>8</v>
      </c>
    </row>
    <row r="16" spans="1:6" x14ac:dyDescent="0.35">
      <c r="A16" t="s">
        <v>61</v>
      </c>
      <c r="B16">
        <v>25</v>
      </c>
      <c r="C16">
        <v>2920</v>
      </c>
      <c r="D16">
        <f>SUM(B16)*C16</f>
        <v>73000</v>
      </c>
      <c r="E16">
        <f>SUM(D16)/1000</f>
        <v>73</v>
      </c>
      <c r="F16">
        <f>SUM(E16)*0.845</f>
        <v>61.684999999999995</v>
      </c>
    </row>
    <row r="17" spans="1:14" x14ac:dyDescent="0.35">
      <c r="A17" t="s">
        <v>62</v>
      </c>
    </row>
    <row r="19" spans="1:14" x14ac:dyDescent="0.35">
      <c r="A19" t="s">
        <v>61</v>
      </c>
      <c r="B19">
        <v>25</v>
      </c>
      <c r="C19">
        <v>2920</v>
      </c>
      <c r="D19">
        <f>SUM(B19)*C19</f>
        <v>73000</v>
      </c>
      <c r="E19">
        <f>SUM(D19)/1000</f>
        <v>73</v>
      </c>
      <c r="F19">
        <f>SUM(E19)*0.845</f>
        <v>61.684999999999995</v>
      </c>
    </row>
    <row r="20" spans="1:14" x14ac:dyDescent="0.35">
      <c r="A20" t="s">
        <v>63</v>
      </c>
    </row>
    <row r="22" spans="1:14" x14ac:dyDescent="0.35">
      <c r="A22" t="s">
        <v>64</v>
      </c>
      <c r="B22">
        <v>25</v>
      </c>
      <c r="C22">
        <v>2920</v>
      </c>
      <c r="D22">
        <f>SUM(B22)*C22</f>
        <v>73000</v>
      </c>
      <c r="E22">
        <f>SUM(D22)/1000</f>
        <v>73</v>
      </c>
      <c r="F22">
        <f>SUM(E22)*0.845</f>
        <v>61.684999999999995</v>
      </c>
      <c r="J22" t="s">
        <v>60</v>
      </c>
      <c r="K22" t="s">
        <v>78</v>
      </c>
      <c r="N22" t="s">
        <v>80</v>
      </c>
    </row>
    <row r="23" spans="1:14" x14ac:dyDescent="0.35">
      <c r="K23">
        <v>1E-3</v>
      </c>
      <c r="M23" t="s">
        <v>79</v>
      </c>
      <c r="N23" t="s">
        <v>47</v>
      </c>
    </row>
    <row r="24" spans="1:14" x14ac:dyDescent="0.35">
      <c r="I24" t="s">
        <v>77</v>
      </c>
      <c r="J24" s="13">
        <v>182.58760000000001</v>
      </c>
      <c r="K24" s="5">
        <f>SUM(J24)*0.001</f>
        <v>0.18258760000000002</v>
      </c>
      <c r="M24">
        <v>0.371</v>
      </c>
      <c r="N24" s="5">
        <f>SUM(M24)*20*0.001</f>
        <v>7.4200000000000004E-3</v>
      </c>
    </row>
    <row r="25" spans="1:14" x14ac:dyDescent="0.35">
      <c r="B25" t="s">
        <v>2</v>
      </c>
      <c r="C25" t="s">
        <v>9</v>
      </c>
      <c r="D25" t="s">
        <v>6</v>
      </c>
      <c r="E25" t="s">
        <v>7</v>
      </c>
      <c r="F25" t="s">
        <v>8</v>
      </c>
      <c r="I25" t="s">
        <v>3</v>
      </c>
      <c r="J25">
        <v>74.022000000000006</v>
      </c>
      <c r="K25" s="5">
        <f t="shared" ref="K25:K28" si="4">SUM(J25)*0.001</f>
        <v>7.4022000000000004E-2</v>
      </c>
      <c r="M25">
        <v>0.09</v>
      </c>
      <c r="N25" s="5">
        <f t="shared" ref="N25:N28" si="5">SUM(M25)*20*0.001</f>
        <v>1.8E-3</v>
      </c>
    </row>
    <row r="26" spans="1:14" x14ac:dyDescent="0.35">
      <c r="A26" t="s">
        <v>61</v>
      </c>
      <c r="B26">
        <v>25</v>
      </c>
      <c r="C26">
        <v>5840</v>
      </c>
      <c r="D26">
        <f>SUM(B26)*C26</f>
        <v>146000</v>
      </c>
      <c r="E26">
        <f>SUM(D26)/1000</f>
        <v>146</v>
      </c>
      <c r="F26">
        <f>SUM(E26)*0.845</f>
        <v>123.36999999999999</v>
      </c>
      <c r="I26" t="s">
        <v>62</v>
      </c>
      <c r="J26">
        <v>123.37</v>
      </c>
      <c r="K26" s="5">
        <f t="shared" si="4"/>
        <v>0.12337000000000001</v>
      </c>
      <c r="M26">
        <v>0.27</v>
      </c>
      <c r="N26" s="5">
        <f t="shared" si="5"/>
        <v>5.4000000000000003E-3</v>
      </c>
    </row>
    <row r="27" spans="1:14" x14ac:dyDescent="0.35">
      <c r="A27" t="s">
        <v>62</v>
      </c>
      <c r="I27" t="s">
        <v>63</v>
      </c>
      <c r="J27">
        <v>123.37</v>
      </c>
      <c r="K27" s="5">
        <f t="shared" si="4"/>
        <v>0.12337000000000001</v>
      </c>
      <c r="M27">
        <v>0.184</v>
      </c>
      <c r="N27" s="5">
        <f t="shared" si="5"/>
        <v>3.6799999999999997E-3</v>
      </c>
    </row>
    <row r="28" spans="1:14" x14ac:dyDescent="0.35">
      <c r="I28" t="s">
        <v>64</v>
      </c>
      <c r="J28">
        <v>123.37</v>
      </c>
      <c r="K28" s="5">
        <f t="shared" si="4"/>
        <v>0.12337000000000001</v>
      </c>
      <c r="M28">
        <v>0.26400000000000001</v>
      </c>
      <c r="N28" s="5">
        <f t="shared" si="5"/>
        <v>5.28E-3</v>
      </c>
    </row>
    <row r="29" spans="1:14" x14ac:dyDescent="0.35">
      <c r="A29" t="s">
        <v>61</v>
      </c>
      <c r="B29">
        <v>25</v>
      </c>
      <c r="C29">
        <v>5840</v>
      </c>
      <c r="D29">
        <f>SUM(B29)*C29</f>
        <v>146000</v>
      </c>
      <c r="E29">
        <f>SUM(D29)/1000</f>
        <v>146</v>
      </c>
      <c r="F29">
        <f>SUM(E29)*0.845</f>
        <v>123.36999999999999</v>
      </c>
    </row>
    <row r="30" spans="1:14" x14ac:dyDescent="0.35">
      <c r="A30" t="s">
        <v>63</v>
      </c>
    </row>
    <row r="32" spans="1:14" x14ac:dyDescent="0.35">
      <c r="A32" t="s">
        <v>64</v>
      </c>
      <c r="B32">
        <v>25</v>
      </c>
      <c r="C32">
        <v>5840</v>
      </c>
      <c r="D32">
        <f>SUM(B32)*C32</f>
        <v>146000</v>
      </c>
      <c r="E32">
        <f>SUM(D32)/1000</f>
        <v>146</v>
      </c>
      <c r="F32">
        <f>SUM(E32)*0.845</f>
        <v>123.36999999999999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7"/>
  <sheetViews>
    <sheetView tabSelected="1" workbookViewId="0">
      <selection activeCell="O11" sqref="O11"/>
    </sheetView>
  </sheetViews>
  <sheetFormatPr defaultRowHeight="14.5" x14ac:dyDescent="0.35"/>
  <cols>
    <col min="5" max="5" width="10.26953125" bestFit="1" customWidth="1"/>
    <col min="10" max="10" width="17" customWidth="1"/>
    <col min="12" max="12" width="14.08984375" customWidth="1"/>
    <col min="13" max="13" width="11.26953125" customWidth="1"/>
    <col min="15" max="15" width="9.26953125" bestFit="1" customWidth="1"/>
  </cols>
  <sheetData>
    <row r="2" spans="4:15" x14ac:dyDescent="0.35">
      <c r="F2" t="s">
        <v>84</v>
      </c>
      <c r="G2" t="s">
        <v>83</v>
      </c>
      <c r="H2" t="s">
        <v>81</v>
      </c>
      <c r="I2" t="s">
        <v>82</v>
      </c>
      <c r="J2" t="s">
        <v>85</v>
      </c>
      <c r="K2" t="s">
        <v>86</v>
      </c>
      <c r="L2" t="s">
        <v>87</v>
      </c>
      <c r="M2" t="s">
        <v>88</v>
      </c>
      <c r="N2" t="s">
        <v>52</v>
      </c>
      <c r="O2" t="s">
        <v>89</v>
      </c>
    </row>
    <row r="3" spans="4:15" x14ac:dyDescent="0.35">
      <c r="D3" t="s">
        <v>77</v>
      </c>
      <c r="E3" s="14">
        <v>182.58760000000001</v>
      </c>
      <c r="F3">
        <f>SUM(E3)*43</f>
        <v>7851.2668000000003</v>
      </c>
      <c r="G3">
        <f>SUM(F3)/1000</f>
        <v>7.8512668000000003</v>
      </c>
      <c r="H3">
        <v>20.2</v>
      </c>
      <c r="I3">
        <f>SUM(G3)*20.2</f>
        <v>158.59558935999999</v>
      </c>
      <c r="J3">
        <f>SUM(I3)*0.001</f>
        <v>0.15859558935999998</v>
      </c>
      <c r="K3">
        <f>SUM(J3)*1</f>
        <v>0.15859558935999998</v>
      </c>
      <c r="L3">
        <f>SUM(K3)*3.664</f>
        <v>0.58109423941504001</v>
      </c>
      <c r="M3">
        <f>SUM(L3)*1000000000</f>
        <v>581094239.41504002</v>
      </c>
      <c r="N3">
        <f>SUM(M3)/1000</f>
        <v>581094.23941504001</v>
      </c>
      <c r="O3" s="5">
        <f>SUM(N3)/1000</f>
        <v>581.09423941503997</v>
      </c>
    </row>
    <row r="4" spans="4:15" x14ac:dyDescent="0.35">
      <c r="D4" t="s">
        <v>3</v>
      </c>
      <c r="E4" s="13">
        <v>74.022000000000006</v>
      </c>
      <c r="F4">
        <f t="shared" ref="F4:F7" si="0">SUM(E4)*43</f>
        <v>3182.9460000000004</v>
      </c>
      <c r="G4">
        <f t="shared" ref="G4:G7" si="1">SUM(F4)/1000</f>
        <v>3.1829460000000003</v>
      </c>
      <c r="H4">
        <v>20.2</v>
      </c>
      <c r="I4">
        <f t="shared" ref="I4:I7" si="2">SUM(G4)*20.2</f>
        <v>64.295509199999998</v>
      </c>
      <c r="J4">
        <f t="shared" ref="J4:J7" si="3">SUM(I4)*0.001</f>
        <v>6.4295509200000003E-2</v>
      </c>
      <c r="K4">
        <f t="shared" ref="K4:K7" si="4">SUM(J4)*1</f>
        <v>6.4295509200000003E-2</v>
      </c>
      <c r="L4">
        <f t="shared" ref="L4:L7" si="5">SUM(K4)*3.664</f>
        <v>0.23557874570880002</v>
      </c>
      <c r="M4">
        <f t="shared" ref="M4:M7" si="6">SUM(L4)*1000000000</f>
        <v>235578745.70880002</v>
      </c>
      <c r="N4">
        <f t="shared" ref="N4:O7" si="7">SUM(M4)/1000</f>
        <v>235578.74570880001</v>
      </c>
      <c r="O4" s="5">
        <f t="shared" si="7"/>
        <v>235.5787457088</v>
      </c>
    </row>
    <row r="5" spans="4:15" x14ac:dyDescent="0.35">
      <c r="D5" t="s">
        <v>62</v>
      </c>
      <c r="E5" s="13">
        <v>123.37</v>
      </c>
      <c r="F5">
        <f t="shared" si="0"/>
        <v>5304.91</v>
      </c>
      <c r="G5">
        <f t="shared" si="1"/>
        <v>5.3049099999999996</v>
      </c>
      <c r="H5">
        <v>20.2</v>
      </c>
      <c r="I5">
        <f t="shared" si="2"/>
        <v>107.15918199999999</v>
      </c>
      <c r="J5">
        <f t="shared" si="3"/>
        <v>0.10715918199999999</v>
      </c>
      <c r="K5">
        <f t="shared" si="4"/>
        <v>0.10715918199999999</v>
      </c>
      <c r="L5">
        <f t="shared" si="5"/>
        <v>0.39263124284799999</v>
      </c>
      <c r="M5">
        <f t="shared" si="6"/>
        <v>392631242.84799999</v>
      </c>
      <c r="N5">
        <f t="shared" si="7"/>
        <v>392631.24284799997</v>
      </c>
      <c r="O5" s="5">
        <f t="shared" si="7"/>
        <v>392.63124284799994</v>
      </c>
    </row>
    <row r="6" spans="4:15" x14ac:dyDescent="0.35">
      <c r="D6" t="s">
        <v>63</v>
      </c>
      <c r="E6" s="13">
        <v>123.37</v>
      </c>
      <c r="F6">
        <f t="shared" si="0"/>
        <v>5304.91</v>
      </c>
      <c r="G6">
        <f t="shared" si="1"/>
        <v>5.3049099999999996</v>
      </c>
      <c r="H6">
        <v>20.2</v>
      </c>
      <c r="I6">
        <f t="shared" si="2"/>
        <v>107.15918199999999</v>
      </c>
      <c r="J6">
        <f t="shared" si="3"/>
        <v>0.10715918199999999</v>
      </c>
      <c r="K6">
        <f t="shared" si="4"/>
        <v>0.10715918199999999</v>
      </c>
      <c r="L6">
        <f t="shared" si="5"/>
        <v>0.39263124284799999</v>
      </c>
      <c r="M6">
        <f t="shared" si="6"/>
        <v>392631242.84799999</v>
      </c>
      <c r="N6">
        <f t="shared" si="7"/>
        <v>392631.24284799997</v>
      </c>
      <c r="O6" s="5">
        <f t="shared" si="7"/>
        <v>392.63124284799994</v>
      </c>
    </row>
    <row r="7" spans="4:15" x14ac:dyDescent="0.35">
      <c r="D7" t="s">
        <v>64</v>
      </c>
      <c r="E7" s="13">
        <v>123.37</v>
      </c>
      <c r="F7">
        <f t="shared" si="0"/>
        <v>5304.91</v>
      </c>
      <c r="G7">
        <f t="shared" si="1"/>
        <v>5.3049099999999996</v>
      </c>
      <c r="H7">
        <v>20.2</v>
      </c>
      <c r="I7">
        <f t="shared" si="2"/>
        <v>107.15918199999999</v>
      </c>
      <c r="J7">
        <f t="shared" si="3"/>
        <v>0.10715918199999999</v>
      </c>
      <c r="K7">
        <f t="shared" si="4"/>
        <v>0.10715918199999999</v>
      </c>
      <c r="L7">
        <f t="shared" si="5"/>
        <v>0.39263124284799999</v>
      </c>
      <c r="M7">
        <f t="shared" si="6"/>
        <v>392631242.84799999</v>
      </c>
      <c r="N7">
        <f t="shared" si="7"/>
        <v>392631.24284799997</v>
      </c>
      <c r="O7" s="5">
        <f t="shared" si="7"/>
        <v>392.63124284799994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3"/>
  <sheetViews>
    <sheetView zoomScale="80" zoomScaleNormal="80" workbookViewId="0">
      <selection activeCell="G5" sqref="G5"/>
    </sheetView>
  </sheetViews>
  <sheetFormatPr defaultRowHeight="14.5" x14ac:dyDescent="0.35"/>
  <cols>
    <col min="1" max="1" width="16.1796875" customWidth="1"/>
    <col min="2" max="2" width="8.1796875" customWidth="1"/>
    <col min="3" max="3" width="17.26953125" customWidth="1"/>
    <col min="4" max="4" width="12.36328125" customWidth="1"/>
    <col min="5" max="5" width="11.7265625" customWidth="1"/>
    <col min="6" max="6" width="8.6328125" customWidth="1"/>
    <col min="11" max="11" width="9.26953125" bestFit="1" customWidth="1"/>
    <col min="13" max="13" width="18.453125" bestFit="1" customWidth="1"/>
    <col min="42" max="42" width="12.36328125" customWidth="1"/>
  </cols>
  <sheetData>
    <row r="1" spans="1:32" x14ac:dyDescent="0.35">
      <c r="A1" t="s">
        <v>0</v>
      </c>
    </row>
    <row r="2" spans="1:32" x14ac:dyDescent="0.35">
      <c r="A2" t="s">
        <v>18</v>
      </c>
      <c r="B2" t="s">
        <v>19</v>
      </c>
    </row>
    <row r="4" spans="1:32" x14ac:dyDescent="0.35">
      <c r="B4" t="s">
        <v>2</v>
      </c>
      <c r="C4" t="s">
        <v>5</v>
      </c>
      <c r="D4" t="s">
        <v>6</v>
      </c>
      <c r="E4" t="s">
        <v>7</v>
      </c>
      <c r="F4" t="s">
        <v>8</v>
      </c>
      <c r="G4" t="s">
        <v>15</v>
      </c>
    </row>
    <row r="5" spans="1:32" x14ac:dyDescent="0.35">
      <c r="A5" t="s">
        <v>1</v>
      </c>
      <c r="B5">
        <v>37</v>
      </c>
      <c r="C5">
        <v>2920</v>
      </c>
      <c r="D5">
        <f>SUM(B5)*C5</f>
        <v>108040</v>
      </c>
      <c r="E5">
        <f>SUM(D5)/1000</f>
        <v>108.04</v>
      </c>
      <c r="F5">
        <f>SUM(E5)*0.845</f>
        <v>91.293800000000005</v>
      </c>
      <c r="G5">
        <f>SUM(F5)*43</f>
        <v>3925.6334000000002</v>
      </c>
      <c r="I5" t="s">
        <v>22</v>
      </c>
      <c r="J5" t="s">
        <v>23</v>
      </c>
    </row>
    <row r="6" spans="1:32" x14ac:dyDescent="0.35">
      <c r="A6" t="s">
        <v>3</v>
      </c>
      <c r="B6">
        <v>15</v>
      </c>
      <c r="C6">
        <v>2920</v>
      </c>
      <c r="D6">
        <f>SUM(B6)*C6</f>
        <v>43800</v>
      </c>
      <c r="E6">
        <f t="shared" ref="E6:E7" si="0">SUM(D6)/1000</f>
        <v>43.8</v>
      </c>
      <c r="F6">
        <f t="shared" ref="F6:F7" si="1">SUM(E6)*0.845</f>
        <v>37.010999999999996</v>
      </c>
      <c r="G6">
        <f t="shared" ref="G6:G7" si="2">SUM(F6)*43</f>
        <v>1591.4729999999997</v>
      </c>
      <c r="I6" t="s">
        <v>20</v>
      </c>
      <c r="J6" t="s">
        <v>21</v>
      </c>
    </row>
    <row r="7" spans="1:32" x14ac:dyDescent="0.35">
      <c r="A7" t="s">
        <v>4</v>
      </c>
      <c r="B7">
        <v>52</v>
      </c>
      <c r="C7">
        <v>2920</v>
      </c>
      <c r="D7">
        <f>SUM(B7)*C7</f>
        <v>151840</v>
      </c>
      <c r="E7">
        <f t="shared" si="0"/>
        <v>151.84</v>
      </c>
      <c r="F7">
        <f t="shared" si="1"/>
        <v>128.3048</v>
      </c>
      <c r="G7">
        <f t="shared" si="2"/>
        <v>5517.1063999999997</v>
      </c>
    </row>
    <row r="10" spans="1:32" x14ac:dyDescent="0.35">
      <c r="B10" t="s">
        <v>2</v>
      </c>
      <c r="C10" t="s">
        <v>9</v>
      </c>
      <c r="D10" t="s">
        <v>6</v>
      </c>
      <c r="E10" t="s">
        <v>7</v>
      </c>
      <c r="F10" t="s">
        <v>8</v>
      </c>
      <c r="G10" t="s">
        <v>15</v>
      </c>
    </row>
    <row r="11" spans="1:32" x14ac:dyDescent="0.35">
      <c r="A11" t="s">
        <v>1</v>
      </c>
      <c r="B11">
        <v>37</v>
      </c>
      <c r="C11">
        <v>5840</v>
      </c>
      <c r="D11">
        <f>SUM(B11)*C11</f>
        <v>216080</v>
      </c>
      <c r="E11">
        <f>SUM(D11)/1000</f>
        <v>216.08</v>
      </c>
      <c r="F11">
        <f>SUM(E11)*0.845</f>
        <v>182.58760000000001</v>
      </c>
      <c r="G11">
        <f>SUM(F11)*43</f>
        <v>7851.2668000000003</v>
      </c>
    </row>
    <row r="12" spans="1:32" x14ac:dyDescent="0.35">
      <c r="A12" t="s">
        <v>3</v>
      </c>
      <c r="B12">
        <v>15</v>
      </c>
      <c r="C12">
        <v>5840</v>
      </c>
      <c r="D12">
        <f>SUM(B12)*C12</f>
        <v>87600</v>
      </c>
      <c r="E12">
        <f t="shared" ref="E12:E13" si="3">SUM(D12)/1000</f>
        <v>87.6</v>
      </c>
      <c r="F12">
        <f t="shared" ref="F12:F13" si="4">SUM(E12)*0.845</f>
        <v>74.021999999999991</v>
      </c>
      <c r="G12">
        <f t="shared" ref="G12:G13" si="5">SUM(F12)*43</f>
        <v>3182.9459999999995</v>
      </c>
    </row>
    <row r="13" spans="1:32" x14ac:dyDescent="0.35">
      <c r="A13" t="s">
        <v>4</v>
      </c>
      <c r="B13">
        <v>52</v>
      </c>
      <c r="C13">
        <v>5840</v>
      </c>
      <c r="D13">
        <f>SUM(B13)*C13</f>
        <v>303680</v>
      </c>
      <c r="E13">
        <f t="shared" si="3"/>
        <v>303.68</v>
      </c>
      <c r="F13">
        <f t="shared" si="4"/>
        <v>256.6096</v>
      </c>
      <c r="G13">
        <f t="shared" si="5"/>
        <v>11034.212799999999</v>
      </c>
      <c r="J13" t="s">
        <v>54</v>
      </c>
      <c r="Y13" t="s">
        <v>55</v>
      </c>
    </row>
    <row r="15" spans="1:32" x14ac:dyDescent="0.35">
      <c r="K15" t="s">
        <v>46</v>
      </c>
      <c r="M15" t="s">
        <v>50</v>
      </c>
      <c r="O15" t="s">
        <v>46</v>
      </c>
      <c r="Q15" t="s">
        <v>50</v>
      </c>
      <c r="Z15" t="s">
        <v>46</v>
      </c>
      <c r="AB15" t="s">
        <v>50</v>
      </c>
      <c r="AD15" t="s">
        <v>46</v>
      </c>
      <c r="AF15" t="s">
        <v>50</v>
      </c>
    </row>
    <row r="16" spans="1:32" x14ac:dyDescent="0.35">
      <c r="K16" t="s">
        <v>23</v>
      </c>
      <c r="M16" t="s">
        <v>23</v>
      </c>
      <c r="O16" t="s">
        <v>21</v>
      </c>
      <c r="Q16" t="s">
        <v>21</v>
      </c>
      <c r="Z16" t="s">
        <v>23</v>
      </c>
      <c r="AB16" t="s">
        <v>23</v>
      </c>
      <c r="AD16" t="s">
        <v>21</v>
      </c>
      <c r="AF16" t="s">
        <v>21</v>
      </c>
    </row>
    <row r="17" spans="1:33" x14ac:dyDescent="0.35">
      <c r="J17" t="s">
        <v>41</v>
      </c>
      <c r="K17" s="1"/>
      <c r="Y17" t="s">
        <v>41</v>
      </c>
      <c r="Z17" s="1"/>
    </row>
    <row r="18" spans="1:33" x14ac:dyDescent="0.35">
      <c r="A18" t="s">
        <v>16</v>
      </c>
      <c r="G18" s="2" t="s">
        <v>44</v>
      </c>
      <c r="H18" t="s">
        <v>45</v>
      </c>
      <c r="J18">
        <v>111</v>
      </c>
      <c r="K18" s="2">
        <f>SUM(J18)*0.001*0.371</f>
        <v>4.1181000000000002E-2</v>
      </c>
      <c r="L18" s="2" t="s">
        <v>47</v>
      </c>
      <c r="M18" s="2">
        <f>SUM(J18)*0.000001*3925.633</f>
        <v>0.43574526299999999</v>
      </c>
      <c r="N18" s="2" t="s">
        <v>51</v>
      </c>
      <c r="O18" s="2">
        <f>SUM(J18)*0.001*0.09</f>
        <v>9.9900000000000006E-3</v>
      </c>
      <c r="P18" s="2" t="s">
        <v>47</v>
      </c>
      <c r="Q18" s="2">
        <f>SUM(J18)*0.000001*1591.473</f>
        <v>0.17665350299999999</v>
      </c>
      <c r="R18" s="2" t="s">
        <v>51</v>
      </c>
      <c r="V18" s="2" t="s">
        <v>44</v>
      </c>
      <c r="W18" t="s">
        <v>45</v>
      </c>
      <c r="Y18">
        <v>111</v>
      </c>
      <c r="Z18" s="2">
        <f>SUM(Y18)*0.001*0.371</f>
        <v>4.1181000000000002E-2</v>
      </c>
      <c r="AA18" s="2" t="s">
        <v>47</v>
      </c>
      <c r="AB18" s="2">
        <f>SUM(Y18)*0.000001*7851.27</f>
        <v>0.87149097000000009</v>
      </c>
      <c r="AC18" s="2" t="s">
        <v>51</v>
      </c>
      <c r="AD18" s="2">
        <f>SUM(Y18)*0.001*0.09</f>
        <v>9.9900000000000006E-3</v>
      </c>
      <c r="AE18" s="2" t="s">
        <v>47</v>
      </c>
      <c r="AF18" s="2">
        <f>SUM(Y18)*0.000001*3182.95</f>
        <v>0.35330744999999997</v>
      </c>
      <c r="AG18" s="2" t="s">
        <v>51</v>
      </c>
    </row>
    <row r="19" spans="1:33" x14ac:dyDescent="0.35">
      <c r="A19" t="s">
        <v>17</v>
      </c>
      <c r="H19" t="s">
        <v>24</v>
      </c>
      <c r="J19">
        <v>42</v>
      </c>
      <c r="K19" s="2">
        <f t="shared" ref="K19:K35" si="6">SUM(J19)*0.001*0.371</f>
        <v>1.5582E-2</v>
      </c>
      <c r="M19" s="2">
        <f t="shared" ref="M19:M35" si="7">SUM(J19)*0.000001*3925.633</f>
        <v>0.16487658599999999</v>
      </c>
      <c r="O19" s="2">
        <f t="shared" ref="O19:O35" si="8">SUM(J19)*0.001*0.09</f>
        <v>3.7799999999999999E-3</v>
      </c>
      <c r="Q19" s="2">
        <f t="shared" ref="Q19:Q35" si="9">SUM(J19)*0.000001*1591.473</f>
        <v>6.6841866E-2</v>
      </c>
      <c r="W19" t="s">
        <v>24</v>
      </c>
      <c r="Y19">
        <v>42</v>
      </c>
      <c r="Z19" s="2">
        <f t="shared" ref="Z19:Z35" si="10">SUM(Y19)*0.001*0.371</f>
        <v>1.5582E-2</v>
      </c>
      <c r="AB19" s="2">
        <f t="shared" ref="AB19:AB35" si="11">SUM(Y19)*0.000001*7851.27</f>
        <v>0.32975334000000001</v>
      </c>
      <c r="AD19" s="2">
        <f t="shared" ref="AD19:AD35" si="12">SUM(Y19)*0.001*0.09</f>
        <v>3.7799999999999999E-3</v>
      </c>
      <c r="AF19" s="2">
        <f t="shared" ref="AF19:AF35" si="13">SUM(Y19)*0.000001*3182.95</f>
        <v>0.13368389999999999</v>
      </c>
    </row>
    <row r="20" spans="1:33" x14ac:dyDescent="0.35">
      <c r="H20" t="s">
        <v>25</v>
      </c>
      <c r="J20">
        <v>5</v>
      </c>
      <c r="K20" s="2">
        <f t="shared" si="6"/>
        <v>1.8550000000000001E-3</v>
      </c>
      <c r="M20" s="2">
        <f t="shared" si="7"/>
        <v>1.9628164999999996E-2</v>
      </c>
      <c r="O20" s="2">
        <f t="shared" si="8"/>
        <v>4.4999999999999999E-4</v>
      </c>
      <c r="Q20" s="2">
        <f t="shared" si="9"/>
        <v>7.9573649999999992E-3</v>
      </c>
      <c r="W20" t="s">
        <v>25</v>
      </c>
      <c r="Y20">
        <v>5</v>
      </c>
      <c r="Z20" s="2">
        <f t="shared" si="10"/>
        <v>1.8550000000000001E-3</v>
      </c>
      <c r="AB20" s="2">
        <f t="shared" si="11"/>
        <v>3.9256349999999995E-2</v>
      </c>
      <c r="AD20" s="2">
        <f t="shared" si="12"/>
        <v>4.4999999999999999E-4</v>
      </c>
      <c r="AF20" s="2">
        <f t="shared" si="13"/>
        <v>1.5914749999999998E-2</v>
      </c>
    </row>
    <row r="21" spans="1:33" x14ac:dyDescent="0.35">
      <c r="H21" t="s">
        <v>26</v>
      </c>
      <c r="J21">
        <v>40</v>
      </c>
      <c r="K21" s="2">
        <f t="shared" si="6"/>
        <v>1.4840000000000001E-2</v>
      </c>
      <c r="M21" s="2">
        <f t="shared" si="7"/>
        <v>0.15702531999999997</v>
      </c>
      <c r="O21" s="2">
        <f t="shared" si="8"/>
        <v>3.5999999999999999E-3</v>
      </c>
      <c r="Q21" s="2">
        <f t="shared" si="9"/>
        <v>6.3658919999999994E-2</v>
      </c>
      <c r="W21" t="s">
        <v>26</v>
      </c>
      <c r="Y21">
        <v>40</v>
      </c>
      <c r="Z21" s="2">
        <f t="shared" si="10"/>
        <v>1.4840000000000001E-2</v>
      </c>
      <c r="AB21" s="2">
        <f t="shared" si="11"/>
        <v>0.31405079999999996</v>
      </c>
      <c r="AD21" s="2">
        <f t="shared" si="12"/>
        <v>3.5999999999999999E-3</v>
      </c>
      <c r="AF21" s="2">
        <f t="shared" si="13"/>
        <v>0.12731799999999999</v>
      </c>
    </row>
    <row r="22" spans="1:33" x14ac:dyDescent="0.35">
      <c r="H22" t="s">
        <v>27</v>
      </c>
      <c r="J22">
        <v>6</v>
      </c>
      <c r="K22" s="2">
        <f t="shared" si="6"/>
        <v>2.2260000000000001E-3</v>
      </c>
      <c r="M22" s="2">
        <f t="shared" si="7"/>
        <v>2.3553798000000001E-2</v>
      </c>
      <c r="O22" s="2">
        <f t="shared" si="8"/>
        <v>5.4000000000000001E-4</v>
      </c>
      <c r="Q22" s="2">
        <f t="shared" si="9"/>
        <v>9.5488380000000005E-3</v>
      </c>
      <c r="W22" t="s">
        <v>27</v>
      </c>
      <c r="Y22">
        <v>6</v>
      </c>
      <c r="Z22" s="2">
        <f t="shared" si="10"/>
        <v>2.2260000000000001E-3</v>
      </c>
      <c r="AB22" s="2">
        <f t="shared" si="11"/>
        <v>4.7107620000000003E-2</v>
      </c>
      <c r="AD22" s="2">
        <f t="shared" si="12"/>
        <v>5.4000000000000001E-4</v>
      </c>
      <c r="AF22" s="2">
        <f t="shared" si="13"/>
        <v>1.9097699999999999E-2</v>
      </c>
    </row>
    <row r="23" spans="1:33" x14ac:dyDescent="0.35">
      <c r="G23" s="3" t="s">
        <v>43</v>
      </c>
      <c r="H23" t="s">
        <v>28</v>
      </c>
      <c r="J23">
        <v>10</v>
      </c>
      <c r="K23" s="3">
        <f t="shared" si="6"/>
        <v>3.7100000000000002E-3</v>
      </c>
      <c r="L23" s="3" t="s">
        <v>48</v>
      </c>
      <c r="M23" s="3">
        <f t="shared" si="7"/>
        <v>3.9256329999999992E-2</v>
      </c>
      <c r="N23" s="3" t="s">
        <v>52</v>
      </c>
      <c r="O23" s="3">
        <f t="shared" si="8"/>
        <v>8.9999999999999998E-4</v>
      </c>
      <c r="P23" s="3" t="s">
        <v>48</v>
      </c>
      <c r="Q23" s="3">
        <f t="shared" si="9"/>
        <v>1.5914729999999998E-2</v>
      </c>
      <c r="R23" s="3" t="s">
        <v>52</v>
      </c>
      <c r="V23" s="3" t="s">
        <v>43</v>
      </c>
      <c r="W23" t="s">
        <v>28</v>
      </c>
      <c r="Y23">
        <v>10</v>
      </c>
      <c r="Z23" s="3">
        <f t="shared" si="10"/>
        <v>3.7100000000000002E-3</v>
      </c>
      <c r="AA23" s="3" t="s">
        <v>48</v>
      </c>
      <c r="AB23" s="2">
        <f t="shared" si="11"/>
        <v>7.8512699999999991E-2</v>
      </c>
      <c r="AC23" s="3" t="s">
        <v>52</v>
      </c>
      <c r="AD23" s="3">
        <f t="shared" si="12"/>
        <v>8.9999999999999998E-4</v>
      </c>
      <c r="AE23" s="3" t="s">
        <v>48</v>
      </c>
      <c r="AF23" s="2">
        <f t="shared" si="13"/>
        <v>3.1829499999999997E-2</v>
      </c>
      <c r="AG23" s="3" t="s">
        <v>52</v>
      </c>
    </row>
    <row r="24" spans="1:33" x14ac:dyDescent="0.35">
      <c r="H24" t="s">
        <v>29</v>
      </c>
      <c r="J24">
        <v>0.3</v>
      </c>
      <c r="K24" s="3">
        <f t="shared" si="6"/>
        <v>1.1129999999999999E-4</v>
      </c>
      <c r="M24" s="3">
        <f t="shared" si="7"/>
        <v>1.1776898999999999E-3</v>
      </c>
      <c r="O24" s="3">
        <f t="shared" si="8"/>
        <v>2.6999999999999996E-5</v>
      </c>
      <c r="Q24" s="3">
        <f t="shared" si="9"/>
        <v>4.7744189999999998E-4</v>
      </c>
      <c r="W24" t="s">
        <v>29</v>
      </c>
      <c r="Y24">
        <v>0.3</v>
      </c>
      <c r="Z24" s="3">
        <f t="shared" si="10"/>
        <v>1.1129999999999999E-4</v>
      </c>
      <c r="AB24" s="2">
        <f t="shared" si="11"/>
        <v>2.3553810000000001E-3</v>
      </c>
      <c r="AD24" s="3">
        <f t="shared" si="12"/>
        <v>2.6999999999999996E-5</v>
      </c>
      <c r="AF24" s="2">
        <f t="shared" si="13"/>
        <v>9.5488499999999994E-4</v>
      </c>
    </row>
    <row r="25" spans="1:33" x14ac:dyDescent="0.35">
      <c r="H25" t="s">
        <v>30</v>
      </c>
      <c r="J25">
        <v>0.1</v>
      </c>
      <c r="K25" s="3">
        <f t="shared" si="6"/>
        <v>3.7100000000000001E-5</v>
      </c>
      <c r="M25" s="3">
        <f t="shared" si="7"/>
        <v>3.9256329999999996E-4</v>
      </c>
      <c r="O25" s="3">
        <f t="shared" si="8"/>
        <v>9.0000000000000002E-6</v>
      </c>
      <c r="Q25" s="3">
        <f t="shared" si="9"/>
        <v>1.5914729999999999E-4</v>
      </c>
      <c r="W25" t="s">
        <v>30</v>
      </c>
      <c r="Y25">
        <v>0.1</v>
      </c>
      <c r="Z25" s="3">
        <f t="shared" si="10"/>
        <v>3.7100000000000001E-5</v>
      </c>
      <c r="AB25" s="2">
        <f t="shared" si="11"/>
        <v>7.8512700000000005E-4</v>
      </c>
      <c r="AD25" s="3">
        <f t="shared" si="12"/>
        <v>9.0000000000000002E-6</v>
      </c>
      <c r="AF25" s="2">
        <f t="shared" si="13"/>
        <v>3.1829499999999996E-4</v>
      </c>
    </row>
    <row r="26" spans="1:33" x14ac:dyDescent="0.35">
      <c r="H26" t="s">
        <v>31</v>
      </c>
      <c r="J26">
        <v>44.5</v>
      </c>
      <c r="K26" s="3">
        <f t="shared" si="6"/>
        <v>1.65095E-2</v>
      </c>
      <c r="M26" s="3">
        <f t="shared" si="7"/>
        <v>0.17469066849999998</v>
      </c>
      <c r="O26" s="3">
        <f t="shared" si="8"/>
        <v>4.0049999999999999E-3</v>
      </c>
      <c r="Q26" s="3">
        <f t="shared" si="9"/>
        <v>7.0820548499999997E-2</v>
      </c>
      <c r="W26" t="s">
        <v>31</v>
      </c>
      <c r="Y26">
        <v>44.5</v>
      </c>
      <c r="Z26" s="3">
        <f t="shared" si="10"/>
        <v>1.65095E-2</v>
      </c>
      <c r="AB26" s="2">
        <f t="shared" si="11"/>
        <v>0.34938151499999998</v>
      </c>
      <c r="AD26" s="3">
        <f t="shared" si="12"/>
        <v>4.0049999999999999E-3</v>
      </c>
      <c r="AF26" s="2">
        <f t="shared" si="13"/>
        <v>0.14164127499999998</v>
      </c>
    </row>
    <row r="27" spans="1:33" x14ac:dyDescent="0.35">
      <c r="H27" t="s">
        <v>32</v>
      </c>
      <c r="J27">
        <v>20</v>
      </c>
      <c r="K27" s="3">
        <f t="shared" si="6"/>
        <v>7.4200000000000004E-3</v>
      </c>
      <c r="M27" s="3">
        <f t="shared" si="7"/>
        <v>7.8512659999999984E-2</v>
      </c>
      <c r="O27" s="3">
        <f t="shared" si="8"/>
        <v>1.8E-3</v>
      </c>
      <c r="Q27" s="3">
        <f t="shared" si="9"/>
        <v>3.1829459999999997E-2</v>
      </c>
      <c r="W27" t="s">
        <v>32</v>
      </c>
      <c r="Y27">
        <v>20</v>
      </c>
      <c r="Z27" s="3">
        <f t="shared" si="10"/>
        <v>7.4200000000000004E-3</v>
      </c>
      <c r="AB27" s="2">
        <f t="shared" si="11"/>
        <v>0.15702539999999998</v>
      </c>
      <c r="AD27" s="3">
        <f t="shared" si="12"/>
        <v>1.8E-3</v>
      </c>
      <c r="AF27" s="2">
        <f t="shared" si="13"/>
        <v>6.3658999999999993E-2</v>
      </c>
    </row>
    <row r="28" spans="1:33" x14ac:dyDescent="0.35">
      <c r="H28" t="s">
        <v>33</v>
      </c>
      <c r="J28">
        <v>6</v>
      </c>
      <c r="K28" s="3">
        <f t="shared" si="6"/>
        <v>2.2260000000000001E-3</v>
      </c>
      <c r="M28" s="3">
        <f t="shared" si="7"/>
        <v>2.3553798000000001E-2</v>
      </c>
      <c r="O28" s="3">
        <f t="shared" si="8"/>
        <v>5.4000000000000001E-4</v>
      </c>
      <c r="Q28" s="3">
        <f t="shared" si="9"/>
        <v>9.5488380000000005E-3</v>
      </c>
      <c r="W28" t="s">
        <v>33</v>
      </c>
      <c r="Y28">
        <v>6</v>
      </c>
      <c r="Z28" s="3">
        <f t="shared" si="10"/>
        <v>2.2260000000000001E-3</v>
      </c>
      <c r="AB28" s="2">
        <f t="shared" si="11"/>
        <v>4.7107620000000003E-2</v>
      </c>
      <c r="AD28" s="3">
        <f t="shared" si="12"/>
        <v>5.4000000000000001E-4</v>
      </c>
      <c r="AF28" s="2">
        <f t="shared" si="13"/>
        <v>1.9097699999999999E-2</v>
      </c>
    </row>
    <row r="29" spans="1:33" x14ac:dyDescent="0.35">
      <c r="H29" t="s">
        <v>34</v>
      </c>
      <c r="J29">
        <v>200</v>
      </c>
      <c r="K29" s="3">
        <f t="shared" si="6"/>
        <v>7.4200000000000002E-2</v>
      </c>
      <c r="M29" s="3">
        <f t="shared" si="7"/>
        <v>0.7851265999999999</v>
      </c>
      <c r="O29" s="3">
        <f t="shared" si="8"/>
        <v>1.7999999999999999E-2</v>
      </c>
      <c r="Q29" s="3">
        <f t="shared" si="9"/>
        <v>0.31829459999999998</v>
      </c>
      <c r="W29" t="s">
        <v>34</v>
      </c>
      <c r="Y29">
        <v>200</v>
      </c>
      <c r="Z29" s="3">
        <f t="shared" si="10"/>
        <v>7.4200000000000002E-2</v>
      </c>
      <c r="AB29" s="2">
        <f t="shared" si="11"/>
        <v>1.570254</v>
      </c>
      <c r="AD29" s="3">
        <f t="shared" si="12"/>
        <v>1.7999999999999999E-2</v>
      </c>
      <c r="AF29" s="2">
        <f t="shared" si="13"/>
        <v>0.63658999999999988</v>
      </c>
    </row>
    <row r="30" spans="1:33" x14ac:dyDescent="0.35">
      <c r="H30" t="s">
        <v>35</v>
      </c>
      <c r="J30">
        <v>5</v>
      </c>
      <c r="K30" s="3">
        <f t="shared" si="6"/>
        <v>1.8550000000000001E-3</v>
      </c>
      <c r="M30" s="3">
        <f t="shared" si="7"/>
        <v>1.9628164999999996E-2</v>
      </c>
      <c r="O30" s="3">
        <f t="shared" si="8"/>
        <v>4.4999999999999999E-4</v>
      </c>
      <c r="Q30" s="3">
        <f t="shared" si="9"/>
        <v>7.9573649999999992E-3</v>
      </c>
      <c r="W30" t="s">
        <v>35</v>
      </c>
      <c r="Y30">
        <v>5</v>
      </c>
      <c r="Z30" s="3">
        <f t="shared" si="10"/>
        <v>1.8550000000000001E-3</v>
      </c>
      <c r="AB30" s="2">
        <f t="shared" si="11"/>
        <v>3.9256349999999995E-2</v>
      </c>
      <c r="AD30" s="3">
        <f t="shared" si="12"/>
        <v>4.4999999999999999E-4</v>
      </c>
      <c r="AF30" s="2">
        <f t="shared" si="13"/>
        <v>1.5914749999999998E-2</v>
      </c>
    </row>
    <row r="31" spans="1:33" x14ac:dyDescent="0.35">
      <c r="G31" s="4" t="s">
        <v>42</v>
      </c>
      <c r="H31" t="s">
        <v>36</v>
      </c>
      <c r="J31">
        <v>1</v>
      </c>
      <c r="K31" s="4">
        <f t="shared" si="6"/>
        <v>3.7100000000000002E-4</v>
      </c>
      <c r="L31" s="4" t="s">
        <v>49</v>
      </c>
      <c r="M31" s="4">
        <f t="shared" si="7"/>
        <v>3.9256329999999996E-3</v>
      </c>
      <c r="N31" s="4" t="s">
        <v>53</v>
      </c>
      <c r="O31" s="4">
        <f t="shared" si="8"/>
        <v>8.9999999999999992E-5</v>
      </c>
      <c r="P31" s="4" t="s">
        <v>49</v>
      </c>
      <c r="Q31" s="4">
        <f t="shared" si="9"/>
        <v>1.5914729999999999E-3</v>
      </c>
      <c r="R31" s="4" t="s">
        <v>53</v>
      </c>
      <c r="V31" s="4" t="s">
        <v>42</v>
      </c>
      <c r="W31" t="s">
        <v>36</v>
      </c>
      <c r="Y31">
        <v>1</v>
      </c>
      <c r="Z31" s="4">
        <f t="shared" si="10"/>
        <v>3.7100000000000002E-4</v>
      </c>
      <c r="AA31" s="4" t="s">
        <v>49</v>
      </c>
      <c r="AB31" s="2">
        <f t="shared" si="11"/>
        <v>7.8512700000000005E-3</v>
      </c>
      <c r="AC31" s="4" t="s">
        <v>53</v>
      </c>
      <c r="AD31" s="4">
        <f t="shared" si="12"/>
        <v>8.9999999999999992E-5</v>
      </c>
      <c r="AE31" s="4" t="s">
        <v>49</v>
      </c>
      <c r="AF31" s="2">
        <f t="shared" si="13"/>
        <v>3.1829499999999995E-3</v>
      </c>
      <c r="AG31" s="4" t="s">
        <v>53</v>
      </c>
    </row>
    <row r="32" spans="1:33" x14ac:dyDescent="0.35">
      <c r="H32" t="s">
        <v>37</v>
      </c>
      <c r="J32">
        <v>1</v>
      </c>
      <c r="K32" s="4">
        <f t="shared" si="6"/>
        <v>3.7100000000000002E-4</v>
      </c>
      <c r="M32" s="4">
        <f t="shared" si="7"/>
        <v>3.9256329999999996E-3</v>
      </c>
      <c r="O32" s="4">
        <f t="shared" si="8"/>
        <v>8.9999999999999992E-5</v>
      </c>
      <c r="Q32" s="4">
        <f t="shared" si="9"/>
        <v>1.5914729999999999E-3</v>
      </c>
      <c r="W32" t="s">
        <v>37</v>
      </c>
      <c r="Y32">
        <v>1</v>
      </c>
      <c r="Z32" s="4">
        <f t="shared" si="10"/>
        <v>3.7100000000000002E-4</v>
      </c>
      <c r="AB32" s="2">
        <f t="shared" si="11"/>
        <v>7.8512700000000005E-3</v>
      </c>
      <c r="AD32" s="4">
        <f t="shared" si="12"/>
        <v>8.9999999999999992E-5</v>
      </c>
      <c r="AF32" s="2">
        <f t="shared" si="13"/>
        <v>3.1829499999999995E-3</v>
      </c>
    </row>
    <row r="33" spans="7:33" x14ac:dyDescent="0.35">
      <c r="H33" t="s">
        <v>38</v>
      </c>
      <c r="J33">
        <v>1</v>
      </c>
      <c r="K33" s="4">
        <f t="shared" si="6"/>
        <v>3.7100000000000002E-4</v>
      </c>
      <c r="M33" s="4">
        <f t="shared" si="7"/>
        <v>3.9256329999999996E-3</v>
      </c>
      <c r="O33" s="4">
        <f t="shared" si="8"/>
        <v>8.9999999999999992E-5</v>
      </c>
      <c r="Q33" s="4">
        <f t="shared" si="9"/>
        <v>1.5914729999999999E-3</v>
      </c>
      <c r="W33" t="s">
        <v>38</v>
      </c>
      <c r="Y33">
        <v>1</v>
      </c>
      <c r="Z33" s="4">
        <f t="shared" si="10"/>
        <v>3.7100000000000002E-4</v>
      </c>
      <c r="AB33" s="2">
        <f t="shared" si="11"/>
        <v>7.8512700000000005E-3</v>
      </c>
      <c r="AD33" s="4">
        <f t="shared" si="12"/>
        <v>8.9999999999999992E-5</v>
      </c>
      <c r="AF33" s="2">
        <f t="shared" si="13"/>
        <v>3.1829499999999995E-3</v>
      </c>
    </row>
    <row r="34" spans="7:33" x14ac:dyDescent="0.35">
      <c r="H34" t="s">
        <v>39</v>
      </c>
      <c r="J34">
        <v>1</v>
      </c>
      <c r="K34" s="4">
        <f t="shared" si="6"/>
        <v>3.7100000000000002E-4</v>
      </c>
      <c r="M34" s="4">
        <f t="shared" si="7"/>
        <v>3.9256329999999996E-3</v>
      </c>
      <c r="O34" s="4">
        <f t="shared" si="8"/>
        <v>8.9999999999999992E-5</v>
      </c>
      <c r="Q34" s="4">
        <f t="shared" si="9"/>
        <v>1.5914729999999999E-3</v>
      </c>
      <c r="W34" t="s">
        <v>39</v>
      </c>
      <c r="Y34">
        <v>1</v>
      </c>
      <c r="Z34" s="4">
        <f t="shared" si="10"/>
        <v>3.7100000000000002E-4</v>
      </c>
      <c r="AB34" s="2">
        <f t="shared" si="11"/>
        <v>7.8512700000000005E-3</v>
      </c>
      <c r="AD34" s="4">
        <f t="shared" si="12"/>
        <v>8.9999999999999992E-5</v>
      </c>
      <c r="AF34" s="2">
        <f t="shared" si="13"/>
        <v>3.1829499999999995E-3</v>
      </c>
    </row>
    <row r="35" spans="7:33" x14ac:dyDescent="0.35">
      <c r="H35" t="s">
        <v>40</v>
      </c>
      <c r="J35">
        <v>1</v>
      </c>
      <c r="K35" s="4">
        <f t="shared" si="6"/>
        <v>3.7100000000000002E-4</v>
      </c>
      <c r="M35" s="4">
        <f t="shared" si="7"/>
        <v>3.9256329999999996E-3</v>
      </c>
      <c r="O35" s="4">
        <f t="shared" si="8"/>
        <v>8.9999999999999992E-5</v>
      </c>
      <c r="Q35" s="4">
        <f t="shared" si="9"/>
        <v>1.5914729999999999E-3</v>
      </c>
      <c r="W35" t="s">
        <v>40</v>
      </c>
      <c r="Y35">
        <v>1</v>
      </c>
      <c r="Z35" s="4">
        <f t="shared" si="10"/>
        <v>3.7100000000000002E-4</v>
      </c>
      <c r="AB35" s="2">
        <f t="shared" si="11"/>
        <v>7.8512700000000005E-3</v>
      </c>
      <c r="AD35" s="4">
        <f t="shared" si="12"/>
        <v>8.9999999999999992E-5</v>
      </c>
      <c r="AF35" s="2">
        <f t="shared" si="13"/>
        <v>3.1829499999999995E-3</v>
      </c>
    </row>
    <row r="38" spans="7:33" x14ac:dyDescent="0.35">
      <c r="K38" t="s">
        <v>46</v>
      </c>
      <c r="M38" t="s">
        <v>50</v>
      </c>
      <c r="O38" t="s">
        <v>46</v>
      </c>
      <c r="Q38" t="s">
        <v>50</v>
      </c>
      <c r="Z38" t="s">
        <v>46</v>
      </c>
      <c r="AB38" t="s">
        <v>50</v>
      </c>
      <c r="AD38" t="s">
        <v>46</v>
      </c>
      <c r="AF38" t="s">
        <v>50</v>
      </c>
    </row>
    <row r="39" spans="7:33" x14ac:dyDescent="0.35">
      <c r="K39" t="s">
        <v>23</v>
      </c>
      <c r="M39" t="s">
        <v>23</v>
      </c>
      <c r="O39" t="s">
        <v>21</v>
      </c>
      <c r="Q39" t="s">
        <v>21</v>
      </c>
      <c r="Z39" t="s">
        <v>23</v>
      </c>
      <c r="AB39" t="s">
        <v>23</v>
      </c>
      <c r="AD39" t="s">
        <v>21</v>
      </c>
      <c r="AF39" t="s">
        <v>21</v>
      </c>
    </row>
    <row r="40" spans="7:33" x14ac:dyDescent="0.35">
      <c r="J40" t="s">
        <v>41</v>
      </c>
      <c r="K40" s="1"/>
      <c r="Y40" t="s">
        <v>41</v>
      </c>
      <c r="Z40" s="1"/>
    </row>
    <row r="41" spans="7:33" x14ac:dyDescent="0.35">
      <c r="G41" s="2" t="s">
        <v>44</v>
      </c>
      <c r="H41" t="s">
        <v>45</v>
      </c>
      <c r="J41">
        <v>111</v>
      </c>
      <c r="K41" s="6">
        <f>SUM(J41)*0.001*0.371</f>
        <v>4.1181000000000002E-2</v>
      </c>
      <c r="L41" s="2" t="s">
        <v>47</v>
      </c>
      <c r="M41" s="6">
        <f>SUM(J41)*0.000001*3925.633</f>
        <v>0.43574526299999999</v>
      </c>
      <c r="N41" s="2" t="s">
        <v>51</v>
      </c>
      <c r="O41" s="6">
        <f>SUM(J41)*0.001*0.09</f>
        <v>9.9900000000000006E-3</v>
      </c>
      <c r="P41" s="2" t="s">
        <v>47</v>
      </c>
      <c r="Q41" s="6">
        <f>SUM(J41)*0.000001*1591.473</f>
        <v>0.17665350299999999</v>
      </c>
      <c r="R41" s="2" t="s">
        <v>51</v>
      </c>
      <c r="V41" s="2" t="s">
        <v>44</v>
      </c>
      <c r="W41" t="s">
        <v>45</v>
      </c>
      <c r="Y41">
        <v>111</v>
      </c>
      <c r="Z41" s="6">
        <f>SUM(Y41)*0.001*0.371</f>
        <v>4.1181000000000002E-2</v>
      </c>
      <c r="AA41" s="2" t="s">
        <v>47</v>
      </c>
      <c r="AB41" s="6">
        <f>SUM(Y41)*0.000001*7851.27</f>
        <v>0.87149097000000009</v>
      </c>
      <c r="AC41" s="2" t="s">
        <v>51</v>
      </c>
      <c r="AD41" s="6">
        <f>SUM(Y41)*0.001*0.09</f>
        <v>9.9900000000000006E-3</v>
      </c>
      <c r="AE41" s="2" t="s">
        <v>47</v>
      </c>
      <c r="AF41" s="6">
        <f>SUM(Y41)*0.000001*3182.95</f>
        <v>0.35330744999999997</v>
      </c>
      <c r="AG41" s="2" t="s">
        <v>51</v>
      </c>
    </row>
    <row r="42" spans="7:33" x14ac:dyDescent="0.35">
      <c r="H42" t="s">
        <v>24</v>
      </c>
      <c r="J42">
        <v>42</v>
      </c>
      <c r="K42" s="6">
        <f t="shared" ref="K42:K58" si="14">SUM(J42)*0.001*0.371</f>
        <v>1.5582E-2</v>
      </c>
      <c r="M42" s="6">
        <f t="shared" ref="M42:M58" si="15">SUM(J42)*0.000001*3925.633</f>
        <v>0.16487658599999999</v>
      </c>
      <c r="O42" s="6">
        <f t="shared" ref="O42:O58" si="16">SUM(J42)*0.001*0.09</f>
        <v>3.7799999999999999E-3</v>
      </c>
      <c r="Q42" s="6">
        <f t="shared" ref="Q42:Q58" si="17">SUM(J42)*0.000001*1591.473</f>
        <v>6.6841866E-2</v>
      </c>
      <c r="W42" t="s">
        <v>24</v>
      </c>
      <c r="Y42">
        <v>42</v>
      </c>
      <c r="Z42" s="6">
        <f t="shared" ref="Z42:Z58" si="18">SUM(Y42)*0.001*0.371</f>
        <v>1.5582E-2</v>
      </c>
      <c r="AB42" s="6">
        <f t="shared" ref="AB42:AB58" si="19">SUM(Y42)*0.000001*7851.27</f>
        <v>0.32975334000000001</v>
      </c>
      <c r="AD42" s="6">
        <f t="shared" ref="AD42:AD58" si="20">SUM(Y42)*0.001*0.09</f>
        <v>3.7799999999999999E-3</v>
      </c>
      <c r="AF42" s="6">
        <f t="shared" ref="AF42:AF58" si="21">SUM(Y42)*0.000001*3182.95</f>
        <v>0.13368389999999999</v>
      </c>
    </row>
    <row r="43" spans="7:33" x14ac:dyDescent="0.35">
      <c r="H43" t="s">
        <v>25</v>
      </c>
      <c r="J43">
        <v>5</v>
      </c>
      <c r="K43" s="6">
        <f t="shared" si="14"/>
        <v>1.8550000000000001E-3</v>
      </c>
      <c r="M43" s="6">
        <f t="shared" si="15"/>
        <v>1.9628164999999996E-2</v>
      </c>
      <c r="O43" s="6">
        <f t="shared" si="16"/>
        <v>4.4999999999999999E-4</v>
      </c>
      <c r="Q43" s="6">
        <f t="shared" si="17"/>
        <v>7.9573649999999992E-3</v>
      </c>
      <c r="W43" t="s">
        <v>25</v>
      </c>
      <c r="Y43">
        <v>5</v>
      </c>
      <c r="Z43" s="6">
        <f t="shared" si="18"/>
        <v>1.8550000000000001E-3</v>
      </c>
      <c r="AB43" s="6">
        <f t="shared" si="19"/>
        <v>3.9256349999999995E-2</v>
      </c>
      <c r="AD43" s="6">
        <f t="shared" si="20"/>
        <v>4.4999999999999999E-4</v>
      </c>
      <c r="AF43" s="6">
        <f t="shared" si="21"/>
        <v>1.5914749999999998E-2</v>
      </c>
    </row>
    <row r="44" spans="7:33" x14ac:dyDescent="0.35">
      <c r="H44" t="s">
        <v>26</v>
      </c>
      <c r="J44">
        <v>40</v>
      </c>
      <c r="K44" s="6">
        <f t="shared" si="14"/>
        <v>1.4840000000000001E-2</v>
      </c>
      <c r="M44" s="6">
        <f t="shared" si="15"/>
        <v>0.15702531999999997</v>
      </c>
      <c r="O44" s="6">
        <f t="shared" si="16"/>
        <v>3.5999999999999999E-3</v>
      </c>
      <c r="Q44" s="6">
        <f t="shared" si="17"/>
        <v>6.3658919999999994E-2</v>
      </c>
      <c r="W44" t="s">
        <v>26</v>
      </c>
      <c r="Y44">
        <v>40</v>
      </c>
      <c r="Z44" s="6">
        <f t="shared" si="18"/>
        <v>1.4840000000000001E-2</v>
      </c>
      <c r="AB44" s="6">
        <f t="shared" si="19"/>
        <v>0.31405079999999996</v>
      </c>
      <c r="AD44" s="6">
        <f t="shared" si="20"/>
        <v>3.5999999999999999E-3</v>
      </c>
      <c r="AF44" s="6">
        <f t="shared" si="21"/>
        <v>0.12731799999999999</v>
      </c>
    </row>
    <row r="45" spans="7:33" x14ac:dyDescent="0.35">
      <c r="H45" t="s">
        <v>27</v>
      </c>
      <c r="J45">
        <v>6</v>
      </c>
      <c r="K45" s="6">
        <f t="shared" si="14"/>
        <v>2.2260000000000001E-3</v>
      </c>
      <c r="M45" s="6">
        <f t="shared" si="15"/>
        <v>2.3553798000000001E-2</v>
      </c>
      <c r="O45" s="6">
        <f t="shared" si="16"/>
        <v>5.4000000000000001E-4</v>
      </c>
      <c r="Q45" s="6">
        <f t="shared" si="17"/>
        <v>9.5488380000000005E-3</v>
      </c>
      <c r="W45" t="s">
        <v>27</v>
      </c>
      <c r="Y45">
        <v>6</v>
      </c>
      <c r="Z45" s="6">
        <f t="shared" si="18"/>
        <v>2.2260000000000001E-3</v>
      </c>
      <c r="AB45" s="6">
        <f t="shared" si="19"/>
        <v>4.7107620000000003E-2</v>
      </c>
      <c r="AD45" s="6">
        <f t="shared" si="20"/>
        <v>5.4000000000000001E-4</v>
      </c>
      <c r="AF45" s="6">
        <f t="shared" si="21"/>
        <v>1.9097699999999999E-2</v>
      </c>
    </row>
    <row r="46" spans="7:33" x14ac:dyDescent="0.35">
      <c r="G46" s="3" t="s">
        <v>43</v>
      </c>
      <c r="H46" t="s">
        <v>28</v>
      </c>
      <c r="J46">
        <v>10</v>
      </c>
      <c r="K46" s="7">
        <f t="shared" si="14"/>
        <v>3.7100000000000002E-3</v>
      </c>
      <c r="L46" s="3" t="s">
        <v>48</v>
      </c>
      <c r="M46" s="7">
        <f t="shared" si="15"/>
        <v>3.9256329999999992E-2</v>
      </c>
      <c r="N46" s="3" t="s">
        <v>52</v>
      </c>
      <c r="O46" s="7">
        <f t="shared" si="16"/>
        <v>8.9999999999999998E-4</v>
      </c>
      <c r="P46" s="3" t="s">
        <v>48</v>
      </c>
      <c r="Q46" s="7">
        <f t="shared" si="17"/>
        <v>1.5914729999999998E-2</v>
      </c>
      <c r="R46" s="3" t="s">
        <v>52</v>
      </c>
      <c r="V46" s="3" t="s">
        <v>43</v>
      </c>
      <c r="W46" t="s">
        <v>28</v>
      </c>
      <c r="Y46">
        <v>10</v>
      </c>
      <c r="Z46" s="7">
        <f t="shared" si="18"/>
        <v>3.7100000000000002E-3</v>
      </c>
      <c r="AA46" s="3" t="s">
        <v>48</v>
      </c>
      <c r="AB46" s="6">
        <f t="shared" si="19"/>
        <v>7.8512699999999991E-2</v>
      </c>
      <c r="AC46" s="3" t="s">
        <v>52</v>
      </c>
      <c r="AD46" s="7">
        <f t="shared" si="20"/>
        <v>8.9999999999999998E-4</v>
      </c>
      <c r="AE46" s="3" t="s">
        <v>48</v>
      </c>
      <c r="AF46" s="6">
        <f t="shared" si="21"/>
        <v>3.1829499999999997E-2</v>
      </c>
      <c r="AG46" s="3" t="s">
        <v>52</v>
      </c>
    </row>
    <row r="47" spans="7:33" x14ac:dyDescent="0.35">
      <c r="H47" t="s">
        <v>29</v>
      </c>
      <c r="J47">
        <v>0.3</v>
      </c>
      <c r="K47" s="7">
        <f t="shared" si="14"/>
        <v>1.1129999999999999E-4</v>
      </c>
      <c r="M47" s="7">
        <f t="shared" si="15"/>
        <v>1.1776898999999999E-3</v>
      </c>
      <c r="O47" s="7">
        <f t="shared" si="16"/>
        <v>2.6999999999999996E-5</v>
      </c>
      <c r="Q47" s="7">
        <f t="shared" si="17"/>
        <v>4.7744189999999998E-4</v>
      </c>
      <c r="W47" t="s">
        <v>29</v>
      </c>
      <c r="Y47">
        <v>0.3</v>
      </c>
      <c r="Z47" s="7">
        <f t="shared" si="18"/>
        <v>1.1129999999999999E-4</v>
      </c>
      <c r="AB47" s="6">
        <f t="shared" si="19"/>
        <v>2.3553810000000001E-3</v>
      </c>
      <c r="AD47" s="7">
        <f t="shared" si="20"/>
        <v>2.6999999999999996E-5</v>
      </c>
      <c r="AF47" s="6">
        <f t="shared" si="21"/>
        <v>9.5488499999999994E-4</v>
      </c>
    </row>
    <row r="48" spans="7:33" x14ac:dyDescent="0.35">
      <c r="H48" t="s">
        <v>30</v>
      </c>
      <c r="J48">
        <v>0.1</v>
      </c>
      <c r="K48" s="7">
        <f t="shared" si="14"/>
        <v>3.7100000000000001E-5</v>
      </c>
      <c r="M48" s="7">
        <f t="shared" si="15"/>
        <v>3.9256329999999996E-4</v>
      </c>
      <c r="O48" s="7">
        <f t="shared" si="16"/>
        <v>9.0000000000000002E-6</v>
      </c>
      <c r="Q48" s="7">
        <f t="shared" si="17"/>
        <v>1.5914729999999999E-4</v>
      </c>
      <c r="W48" t="s">
        <v>30</v>
      </c>
      <c r="Y48">
        <v>0.1</v>
      </c>
      <c r="Z48" s="7">
        <f t="shared" si="18"/>
        <v>3.7100000000000001E-5</v>
      </c>
      <c r="AB48" s="6">
        <f t="shared" si="19"/>
        <v>7.8512700000000005E-4</v>
      </c>
      <c r="AD48" s="7">
        <f t="shared" si="20"/>
        <v>9.0000000000000002E-6</v>
      </c>
      <c r="AF48" s="6">
        <f t="shared" si="21"/>
        <v>3.1829499999999996E-4</v>
      </c>
    </row>
    <row r="49" spans="7:33" x14ac:dyDescent="0.35">
      <c r="H49" t="s">
        <v>31</v>
      </c>
      <c r="J49">
        <v>44.5</v>
      </c>
      <c r="K49" s="7">
        <f t="shared" si="14"/>
        <v>1.65095E-2</v>
      </c>
      <c r="M49" s="7">
        <f t="shared" si="15"/>
        <v>0.17469066849999998</v>
      </c>
      <c r="O49" s="7">
        <f t="shared" si="16"/>
        <v>4.0049999999999999E-3</v>
      </c>
      <c r="Q49" s="7">
        <f t="shared" si="17"/>
        <v>7.0820548499999997E-2</v>
      </c>
      <c r="W49" t="s">
        <v>31</v>
      </c>
      <c r="Y49">
        <v>44.5</v>
      </c>
      <c r="Z49" s="7">
        <f t="shared" si="18"/>
        <v>1.65095E-2</v>
      </c>
      <c r="AB49" s="6">
        <f t="shared" si="19"/>
        <v>0.34938151499999998</v>
      </c>
      <c r="AD49" s="7">
        <f t="shared" si="20"/>
        <v>4.0049999999999999E-3</v>
      </c>
      <c r="AF49" s="6">
        <f t="shared" si="21"/>
        <v>0.14164127499999998</v>
      </c>
    </row>
    <row r="50" spans="7:33" x14ac:dyDescent="0.35">
      <c r="H50" t="s">
        <v>32</v>
      </c>
      <c r="J50">
        <v>20</v>
      </c>
      <c r="K50" s="7">
        <f t="shared" si="14"/>
        <v>7.4200000000000004E-3</v>
      </c>
      <c r="M50" s="7">
        <f t="shared" si="15"/>
        <v>7.8512659999999984E-2</v>
      </c>
      <c r="O50" s="7">
        <f t="shared" si="16"/>
        <v>1.8E-3</v>
      </c>
      <c r="Q50" s="7">
        <f t="shared" si="17"/>
        <v>3.1829459999999997E-2</v>
      </c>
      <c r="W50" t="s">
        <v>32</v>
      </c>
      <c r="Y50">
        <v>20</v>
      </c>
      <c r="Z50" s="7">
        <f t="shared" si="18"/>
        <v>7.4200000000000004E-3</v>
      </c>
      <c r="AB50" s="6">
        <f t="shared" si="19"/>
        <v>0.15702539999999998</v>
      </c>
      <c r="AD50" s="7">
        <f t="shared" si="20"/>
        <v>1.8E-3</v>
      </c>
      <c r="AF50" s="6">
        <f t="shared" si="21"/>
        <v>6.3658999999999993E-2</v>
      </c>
    </row>
    <row r="51" spans="7:33" x14ac:dyDescent="0.35">
      <c r="H51" t="s">
        <v>33</v>
      </c>
      <c r="J51">
        <v>6</v>
      </c>
      <c r="K51" s="7">
        <f t="shared" si="14"/>
        <v>2.2260000000000001E-3</v>
      </c>
      <c r="M51" s="7">
        <f t="shared" si="15"/>
        <v>2.3553798000000001E-2</v>
      </c>
      <c r="O51" s="7">
        <f t="shared" si="16"/>
        <v>5.4000000000000001E-4</v>
      </c>
      <c r="Q51" s="7">
        <f t="shared" si="17"/>
        <v>9.5488380000000005E-3</v>
      </c>
      <c r="W51" t="s">
        <v>33</v>
      </c>
      <c r="Y51">
        <v>6</v>
      </c>
      <c r="Z51" s="7">
        <f t="shared" si="18"/>
        <v>2.2260000000000001E-3</v>
      </c>
      <c r="AB51" s="6">
        <f t="shared" si="19"/>
        <v>4.7107620000000003E-2</v>
      </c>
      <c r="AD51" s="7">
        <f t="shared" si="20"/>
        <v>5.4000000000000001E-4</v>
      </c>
      <c r="AF51" s="6">
        <f t="shared" si="21"/>
        <v>1.9097699999999999E-2</v>
      </c>
    </row>
    <row r="52" spans="7:33" x14ac:dyDescent="0.35">
      <c r="H52" t="s">
        <v>34</v>
      </c>
      <c r="J52">
        <v>200</v>
      </c>
      <c r="K52" s="7">
        <f t="shared" si="14"/>
        <v>7.4200000000000002E-2</v>
      </c>
      <c r="M52" s="7">
        <f t="shared" si="15"/>
        <v>0.7851265999999999</v>
      </c>
      <c r="O52" s="7">
        <f t="shared" si="16"/>
        <v>1.7999999999999999E-2</v>
      </c>
      <c r="Q52" s="7">
        <f t="shared" si="17"/>
        <v>0.31829459999999998</v>
      </c>
      <c r="W52" t="s">
        <v>34</v>
      </c>
      <c r="Y52">
        <v>200</v>
      </c>
      <c r="Z52" s="7">
        <f t="shared" si="18"/>
        <v>7.4200000000000002E-2</v>
      </c>
      <c r="AB52" s="6">
        <f t="shared" si="19"/>
        <v>1.570254</v>
      </c>
      <c r="AD52" s="7">
        <f t="shared" si="20"/>
        <v>1.7999999999999999E-2</v>
      </c>
      <c r="AF52" s="6">
        <f t="shared" si="21"/>
        <v>0.63658999999999988</v>
      </c>
    </row>
    <row r="53" spans="7:33" x14ac:dyDescent="0.35">
      <c r="H53" t="s">
        <v>35</v>
      </c>
      <c r="J53">
        <v>5</v>
      </c>
      <c r="K53" s="7">
        <f t="shared" si="14"/>
        <v>1.8550000000000001E-3</v>
      </c>
      <c r="M53" s="7">
        <f t="shared" si="15"/>
        <v>1.9628164999999996E-2</v>
      </c>
      <c r="O53" s="7">
        <f t="shared" si="16"/>
        <v>4.4999999999999999E-4</v>
      </c>
      <c r="Q53" s="7">
        <f t="shared" si="17"/>
        <v>7.9573649999999992E-3</v>
      </c>
      <c r="W53" t="s">
        <v>35</v>
      </c>
      <c r="Y53">
        <v>5</v>
      </c>
      <c r="Z53" s="7">
        <f t="shared" si="18"/>
        <v>1.8550000000000001E-3</v>
      </c>
      <c r="AB53" s="6">
        <f t="shared" si="19"/>
        <v>3.9256349999999995E-2</v>
      </c>
      <c r="AD53" s="7">
        <f t="shared" si="20"/>
        <v>4.4999999999999999E-4</v>
      </c>
      <c r="AF53" s="6">
        <f t="shared" si="21"/>
        <v>1.5914749999999998E-2</v>
      </c>
    </row>
    <row r="54" spans="7:33" x14ac:dyDescent="0.35">
      <c r="G54" s="4" t="s">
        <v>42</v>
      </c>
      <c r="H54" t="s">
        <v>36</v>
      </c>
      <c r="J54">
        <v>1</v>
      </c>
      <c r="K54" s="8">
        <f t="shared" si="14"/>
        <v>3.7100000000000002E-4</v>
      </c>
      <c r="L54" s="4" t="s">
        <v>49</v>
      </c>
      <c r="M54" s="8">
        <f t="shared" si="15"/>
        <v>3.9256329999999996E-3</v>
      </c>
      <c r="N54" s="4" t="s">
        <v>53</v>
      </c>
      <c r="O54" s="8">
        <f t="shared" si="16"/>
        <v>8.9999999999999992E-5</v>
      </c>
      <c r="P54" s="4" t="s">
        <v>49</v>
      </c>
      <c r="Q54" s="8">
        <f t="shared" si="17"/>
        <v>1.5914729999999999E-3</v>
      </c>
      <c r="R54" s="4" t="s">
        <v>53</v>
      </c>
      <c r="V54" s="4" t="s">
        <v>42</v>
      </c>
      <c r="W54" t="s">
        <v>36</v>
      </c>
      <c r="Y54">
        <v>1</v>
      </c>
      <c r="Z54" s="8">
        <f t="shared" si="18"/>
        <v>3.7100000000000002E-4</v>
      </c>
      <c r="AA54" s="4" t="s">
        <v>49</v>
      </c>
      <c r="AB54" s="6">
        <f t="shared" si="19"/>
        <v>7.8512700000000005E-3</v>
      </c>
      <c r="AC54" s="4" t="s">
        <v>53</v>
      </c>
      <c r="AD54" s="8">
        <f t="shared" si="20"/>
        <v>8.9999999999999992E-5</v>
      </c>
      <c r="AE54" s="4" t="s">
        <v>49</v>
      </c>
      <c r="AF54" s="6">
        <f t="shared" si="21"/>
        <v>3.1829499999999995E-3</v>
      </c>
      <c r="AG54" s="4" t="s">
        <v>53</v>
      </c>
    </row>
    <row r="55" spans="7:33" x14ac:dyDescent="0.35">
      <c r="H55" t="s">
        <v>37</v>
      </c>
      <c r="J55">
        <v>1</v>
      </c>
      <c r="K55" s="8">
        <f t="shared" si="14"/>
        <v>3.7100000000000002E-4</v>
      </c>
      <c r="M55" s="8">
        <f t="shared" si="15"/>
        <v>3.9256329999999996E-3</v>
      </c>
      <c r="O55" s="8">
        <f t="shared" si="16"/>
        <v>8.9999999999999992E-5</v>
      </c>
      <c r="Q55" s="8">
        <f t="shared" si="17"/>
        <v>1.5914729999999999E-3</v>
      </c>
      <c r="W55" t="s">
        <v>37</v>
      </c>
      <c r="Y55">
        <v>1</v>
      </c>
      <c r="Z55" s="8">
        <f t="shared" si="18"/>
        <v>3.7100000000000002E-4</v>
      </c>
      <c r="AB55" s="6">
        <f t="shared" si="19"/>
        <v>7.8512700000000005E-3</v>
      </c>
      <c r="AD55" s="8">
        <f t="shared" si="20"/>
        <v>8.9999999999999992E-5</v>
      </c>
      <c r="AF55" s="6">
        <f t="shared" si="21"/>
        <v>3.1829499999999995E-3</v>
      </c>
    </row>
    <row r="56" spans="7:33" x14ac:dyDescent="0.35">
      <c r="H56" t="s">
        <v>38</v>
      </c>
      <c r="J56">
        <v>1</v>
      </c>
      <c r="K56" s="8">
        <f t="shared" si="14"/>
        <v>3.7100000000000002E-4</v>
      </c>
      <c r="M56" s="8">
        <f t="shared" si="15"/>
        <v>3.9256329999999996E-3</v>
      </c>
      <c r="O56" s="8">
        <f t="shared" si="16"/>
        <v>8.9999999999999992E-5</v>
      </c>
      <c r="Q56" s="8">
        <f t="shared" si="17"/>
        <v>1.5914729999999999E-3</v>
      </c>
      <c r="W56" t="s">
        <v>38</v>
      </c>
      <c r="Y56">
        <v>1</v>
      </c>
      <c r="Z56" s="8">
        <f t="shared" si="18"/>
        <v>3.7100000000000002E-4</v>
      </c>
      <c r="AB56" s="6">
        <f t="shared" si="19"/>
        <v>7.8512700000000005E-3</v>
      </c>
      <c r="AD56" s="8">
        <f t="shared" si="20"/>
        <v>8.9999999999999992E-5</v>
      </c>
      <c r="AF56" s="6">
        <f t="shared" si="21"/>
        <v>3.1829499999999995E-3</v>
      </c>
    </row>
    <row r="57" spans="7:33" x14ac:dyDescent="0.35">
      <c r="H57" t="s">
        <v>39</v>
      </c>
      <c r="J57">
        <v>1</v>
      </c>
      <c r="K57" s="8">
        <f t="shared" si="14"/>
        <v>3.7100000000000002E-4</v>
      </c>
      <c r="M57" s="8">
        <f t="shared" si="15"/>
        <v>3.9256329999999996E-3</v>
      </c>
      <c r="O57" s="8">
        <f t="shared" si="16"/>
        <v>8.9999999999999992E-5</v>
      </c>
      <c r="Q57" s="8">
        <f t="shared" si="17"/>
        <v>1.5914729999999999E-3</v>
      </c>
      <c r="W57" t="s">
        <v>39</v>
      </c>
      <c r="Y57">
        <v>1</v>
      </c>
      <c r="Z57" s="8">
        <f t="shared" si="18"/>
        <v>3.7100000000000002E-4</v>
      </c>
      <c r="AB57" s="6">
        <f t="shared" si="19"/>
        <v>7.8512700000000005E-3</v>
      </c>
      <c r="AD57" s="8">
        <f t="shared" si="20"/>
        <v>8.9999999999999992E-5</v>
      </c>
      <c r="AF57" s="6">
        <f t="shared" si="21"/>
        <v>3.1829499999999995E-3</v>
      </c>
    </row>
    <row r="58" spans="7:33" x14ac:dyDescent="0.35">
      <c r="H58" t="s">
        <v>40</v>
      </c>
      <c r="J58">
        <v>1</v>
      </c>
      <c r="K58" s="8">
        <f t="shared" si="14"/>
        <v>3.7100000000000002E-4</v>
      </c>
      <c r="M58" s="8">
        <f t="shared" si="15"/>
        <v>3.9256329999999996E-3</v>
      </c>
      <c r="O58" s="8">
        <f t="shared" si="16"/>
        <v>8.9999999999999992E-5</v>
      </c>
      <c r="Q58" s="8">
        <f t="shared" si="17"/>
        <v>1.5914729999999999E-3</v>
      </c>
      <c r="W58" t="s">
        <v>40</v>
      </c>
      <c r="Y58">
        <v>1</v>
      </c>
      <c r="Z58" s="8">
        <f t="shared" si="18"/>
        <v>3.7100000000000002E-4</v>
      </c>
      <c r="AB58" s="6">
        <f t="shared" si="19"/>
        <v>7.8512700000000005E-3</v>
      </c>
      <c r="AD58" s="8">
        <f t="shared" si="20"/>
        <v>8.9999999999999992E-5</v>
      </c>
      <c r="AF58" s="6">
        <f t="shared" si="21"/>
        <v>3.1829499999999995E-3</v>
      </c>
    </row>
    <row r="63" spans="7:33" x14ac:dyDescent="0.35">
      <c r="P63" t="s">
        <v>47</v>
      </c>
      <c r="Q63" t="s">
        <v>56</v>
      </c>
      <c r="R63" t="s">
        <v>57</v>
      </c>
      <c r="S63" t="s">
        <v>58</v>
      </c>
      <c r="T63" t="s">
        <v>59</v>
      </c>
      <c r="U63" t="s">
        <v>60</v>
      </c>
    </row>
    <row r="64" spans="7:33" x14ac:dyDescent="0.35">
      <c r="P64">
        <v>6.9000000000000006E-2</v>
      </c>
      <c r="S64">
        <f>SUM(P64)*365*16*3600</f>
        <v>1450656.0000000002</v>
      </c>
      <c r="T64">
        <f>SUM(S64)/1000</f>
        <v>1450.6560000000002</v>
      </c>
      <c r="U64" s="5">
        <f>SUM(T64)/1000</f>
        <v>1.4506560000000002</v>
      </c>
    </row>
    <row r="70" spans="1:10" x14ac:dyDescent="0.35">
      <c r="A70" t="s">
        <v>0</v>
      </c>
    </row>
    <row r="71" spans="1:10" x14ac:dyDescent="0.35">
      <c r="A71" t="s">
        <v>65</v>
      </c>
      <c r="B71" t="s">
        <v>66</v>
      </c>
    </row>
    <row r="73" spans="1:10" x14ac:dyDescent="0.35">
      <c r="B73" t="s">
        <v>2</v>
      </c>
      <c r="C73" t="s">
        <v>5</v>
      </c>
      <c r="D73" t="s">
        <v>6</v>
      </c>
      <c r="E73" t="s">
        <v>7</v>
      </c>
      <c r="F73" t="s">
        <v>8</v>
      </c>
      <c r="G73" t="s">
        <v>15</v>
      </c>
    </row>
    <row r="74" spans="1:10" x14ac:dyDescent="0.35">
      <c r="A74" t="s">
        <v>67</v>
      </c>
      <c r="B74">
        <v>25</v>
      </c>
      <c r="C74">
        <v>2920</v>
      </c>
      <c r="D74">
        <f>SUM(B74)*C74</f>
        <v>73000</v>
      </c>
      <c r="E74">
        <f>SUM(D74)/1000</f>
        <v>73</v>
      </c>
      <c r="F74">
        <f>SUM(E74)*0.845</f>
        <v>61.684999999999995</v>
      </c>
      <c r="G74">
        <f>SUM(F74)*43</f>
        <v>2652.4549999999999</v>
      </c>
      <c r="I74" t="s">
        <v>65</v>
      </c>
      <c r="J74" t="s">
        <v>66</v>
      </c>
    </row>
    <row r="75" spans="1:10" x14ac:dyDescent="0.35">
      <c r="A75" t="s">
        <v>68</v>
      </c>
      <c r="B75">
        <v>25</v>
      </c>
      <c r="C75">
        <v>2920</v>
      </c>
      <c r="D75">
        <f>SUM(B75)*C75</f>
        <v>73000</v>
      </c>
      <c r="E75">
        <f t="shared" ref="E75:E76" si="22">SUM(D75)/1000</f>
        <v>73</v>
      </c>
      <c r="F75">
        <f t="shared" ref="F75:F76" si="23">SUM(E75)*0.845</f>
        <v>61.684999999999995</v>
      </c>
      <c r="G75">
        <f t="shared" ref="G75:G76" si="24">SUM(F75)*43</f>
        <v>2652.4549999999999</v>
      </c>
      <c r="I75" t="s">
        <v>69</v>
      </c>
      <c r="J75" t="s">
        <v>71</v>
      </c>
    </row>
    <row r="76" spans="1:10" x14ac:dyDescent="0.35">
      <c r="A76" t="s">
        <v>64</v>
      </c>
      <c r="B76">
        <v>25</v>
      </c>
      <c r="C76">
        <v>2920</v>
      </c>
      <c r="D76">
        <f>SUM(B76)*C76</f>
        <v>73000</v>
      </c>
      <c r="E76">
        <f t="shared" si="22"/>
        <v>73</v>
      </c>
      <c r="F76">
        <f t="shared" si="23"/>
        <v>61.684999999999995</v>
      </c>
      <c r="G76">
        <f t="shared" si="24"/>
        <v>2652.4549999999999</v>
      </c>
      <c r="I76" t="s">
        <v>70</v>
      </c>
      <c r="J76" t="s">
        <v>72</v>
      </c>
    </row>
    <row r="79" spans="1:10" x14ac:dyDescent="0.35">
      <c r="B79" t="s">
        <v>2</v>
      </c>
      <c r="C79" t="s">
        <v>9</v>
      </c>
      <c r="D79" t="s">
        <v>6</v>
      </c>
      <c r="E79" t="s">
        <v>7</v>
      </c>
      <c r="F79" t="s">
        <v>8</v>
      </c>
      <c r="G79" t="s">
        <v>15</v>
      </c>
    </row>
    <row r="80" spans="1:10" x14ac:dyDescent="0.35">
      <c r="A80" t="s">
        <v>67</v>
      </c>
      <c r="B80">
        <v>25</v>
      </c>
      <c r="C80">
        <v>5840</v>
      </c>
      <c r="D80">
        <f>SUM(B80)*C80</f>
        <v>146000</v>
      </c>
      <c r="E80">
        <f>SUM(D80)/1000</f>
        <v>146</v>
      </c>
      <c r="F80">
        <f>SUM(E80)*0.845</f>
        <v>123.36999999999999</v>
      </c>
      <c r="G80">
        <f>SUM(F80)*43</f>
        <v>5304.91</v>
      </c>
    </row>
    <row r="81" spans="1:40" x14ac:dyDescent="0.35">
      <c r="A81" t="s">
        <v>68</v>
      </c>
      <c r="B81">
        <v>25</v>
      </c>
      <c r="C81">
        <v>5840</v>
      </c>
      <c r="D81">
        <f>SUM(B81)*C81</f>
        <v>146000</v>
      </c>
      <c r="E81">
        <f t="shared" ref="E81:E82" si="25">SUM(D81)/1000</f>
        <v>146</v>
      </c>
      <c r="F81">
        <f t="shared" ref="F81:F82" si="26">SUM(E81)*0.845</f>
        <v>123.36999999999999</v>
      </c>
      <c r="G81">
        <f t="shared" ref="G81:G82" si="27">SUM(F81)*43</f>
        <v>5304.91</v>
      </c>
    </row>
    <row r="82" spans="1:40" x14ac:dyDescent="0.35">
      <c r="A82" t="s">
        <v>64</v>
      </c>
      <c r="B82">
        <v>25</v>
      </c>
      <c r="C82">
        <v>5840</v>
      </c>
      <c r="D82">
        <f>SUM(B82)*C82</f>
        <v>146000</v>
      </c>
      <c r="E82">
        <f t="shared" si="25"/>
        <v>146</v>
      </c>
      <c r="F82">
        <f t="shared" si="26"/>
        <v>123.36999999999999</v>
      </c>
      <c r="G82">
        <f t="shared" si="27"/>
        <v>5304.91</v>
      </c>
      <c r="J82" t="s">
        <v>54</v>
      </c>
      <c r="Y82" t="s">
        <v>55</v>
      </c>
    </row>
    <row r="83" spans="1:40" x14ac:dyDescent="0.35">
      <c r="A83" t="s">
        <v>4</v>
      </c>
      <c r="B83">
        <v>75</v>
      </c>
      <c r="C83">
        <v>5840</v>
      </c>
      <c r="D83">
        <f>SUM(B83)*C83</f>
        <v>438000</v>
      </c>
      <c r="E83">
        <f>SUM(D83)/1000</f>
        <v>438</v>
      </c>
      <c r="F83">
        <f>SUM(E83)*0.845</f>
        <v>370.11</v>
      </c>
      <c r="G83">
        <f>SUM(F83)*43</f>
        <v>15914.730000000001</v>
      </c>
    </row>
    <row r="84" spans="1:40" x14ac:dyDescent="0.35">
      <c r="I84" t="s">
        <v>46</v>
      </c>
      <c r="K84" t="s">
        <v>50</v>
      </c>
      <c r="M84" t="s">
        <v>46</v>
      </c>
      <c r="O84" t="s">
        <v>50</v>
      </c>
      <c r="Q84" t="s">
        <v>46</v>
      </c>
      <c r="S84" t="s">
        <v>50</v>
      </c>
      <c r="V84" s="10"/>
      <c r="W84" s="10"/>
      <c r="X84" s="10"/>
      <c r="AC84" t="s">
        <v>46</v>
      </c>
      <c r="AE84" t="s">
        <v>50</v>
      </c>
      <c r="AG84" t="s">
        <v>46</v>
      </c>
      <c r="AI84" t="s">
        <v>50</v>
      </c>
      <c r="AK84" t="s">
        <v>46</v>
      </c>
      <c r="AM84" t="s">
        <v>50</v>
      </c>
    </row>
    <row r="85" spans="1:40" x14ac:dyDescent="0.35">
      <c r="I85" t="s">
        <v>73</v>
      </c>
      <c r="K85" t="s">
        <v>73</v>
      </c>
      <c r="M85" t="s">
        <v>74</v>
      </c>
      <c r="O85" t="s">
        <v>74</v>
      </c>
      <c r="Q85" t="s">
        <v>75</v>
      </c>
      <c r="S85" t="s">
        <v>75</v>
      </c>
      <c r="V85" s="10"/>
      <c r="W85" s="10"/>
      <c r="X85" s="10"/>
      <c r="AC85" t="s">
        <v>73</v>
      </c>
      <c r="AE85" t="s">
        <v>73</v>
      </c>
      <c r="AG85" t="s">
        <v>74</v>
      </c>
      <c r="AI85" t="s">
        <v>74</v>
      </c>
      <c r="AK85" t="s">
        <v>75</v>
      </c>
      <c r="AM85" t="s">
        <v>75</v>
      </c>
    </row>
    <row r="86" spans="1:40" x14ac:dyDescent="0.35">
      <c r="H86" t="s">
        <v>41</v>
      </c>
      <c r="I86" s="1"/>
      <c r="V86" s="10"/>
      <c r="W86" s="10"/>
      <c r="X86" s="10"/>
      <c r="AB86" t="s">
        <v>41</v>
      </c>
      <c r="AC86" s="1"/>
    </row>
    <row r="87" spans="1:40" x14ac:dyDescent="0.35">
      <c r="A87" t="s">
        <v>16</v>
      </c>
      <c r="E87" s="2" t="s">
        <v>44</v>
      </c>
      <c r="F87" t="s">
        <v>45</v>
      </c>
      <c r="H87">
        <v>111</v>
      </c>
      <c r="I87" s="2">
        <f>SUM(H87)*0.001*0.27</f>
        <v>2.9970000000000004E-2</v>
      </c>
      <c r="J87" s="2" t="s">
        <v>47</v>
      </c>
      <c r="K87" s="2">
        <f>SUM(H87)*0.000001*2652.5</f>
        <v>0.29442750000000001</v>
      </c>
      <c r="L87" s="2" t="s">
        <v>51</v>
      </c>
      <c r="M87" s="2">
        <f>SUM(H87)*0.001*0.184</f>
        <v>2.0424000000000001E-2</v>
      </c>
      <c r="N87" s="2" t="s">
        <v>47</v>
      </c>
      <c r="O87" s="9">
        <f>SUM(H87)*0.000001*2652.5</f>
        <v>0.29442750000000001</v>
      </c>
      <c r="P87" s="2" t="s">
        <v>51</v>
      </c>
      <c r="Q87" s="2">
        <f>SUM(H87)*0.001*0.264</f>
        <v>2.9304E-2</v>
      </c>
      <c r="R87" s="2" t="s">
        <v>47</v>
      </c>
      <c r="S87" s="9">
        <f>SUM(H87)*0.000001*2652.5</f>
        <v>0.29442750000000001</v>
      </c>
      <c r="T87" s="2" t="s">
        <v>51</v>
      </c>
      <c r="V87" s="10"/>
      <c r="W87" s="10"/>
      <c r="X87" s="10"/>
      <c r="Y87" s="2" t="s">
        <v>44</v>
      </c>
      <c r="Z87" t="s">
        <v>45</v>
      </c>
      <c r="AB87">
        <v>111</v>
      </c>
      <c r="AC87" s="2">
        <f>SUM(AB87)*0.001*0.27</f>
        <v>2.9970000000000004E-2</v>
      </c>
      <c r="AD87" s="2" t="s">
        <v>47</v>
      </c>
      <c r="AE87" s="2">
        <f>SUM(AB87)*0.000001*5304.9</f>
        <v>0.58884389999999998</v>
      </c>
      <c r="AF87" s="2" t="s">
        <v>51</v>
      </c>
      <c r="AG87" s="2">
        <f>SUM(AB87)*0.001*0.184</f>
        <v>2.0424000000000001E-2</v>
      </c>
      <c r="AH87" s="2" t="s">
        <v>47</v>
      </c>
      <c r="AI87" s="9">
        <f>SUM(AB87)*0.000001*2652.5*2</f>
        <v>0.58885500000000002</v>
      </c>
      <c r="AJ87" s="2" t="s">
        <v>51</v>
      </c>
      <c r="AK87" s="2">
        <f>SUM(AB87)*0.001*0.264</f>
        <v>2.9304E-2</v>
      </c>
      <c r="AL87" s="2" t="s">
        <v>47</v>
      </c>
      <c r="AM87" s="9">
        <f>SUM(AB87)*0.000001*2652.5*2</f>
        <v>0.58885500000000002</v>
      </c>
      <c r="AN87" s="2" t="s">
        <v>51</v>
      </c>
    </row>
    <row r="88" spans="1:40" x14ac:dyDescent="0.35">
      <c r="A88" t="s">
        <v>17</v>
      </c>
      <c r="F88" t="s">
        <v>24</v>
      </c>
      <c r="H88">
        <v>42</v>
      </c>
      <c r="I88" s="2">
        <f t="shared" ref="I88:I104" si="28">SUM(H88)*0.001*0.27</f>
        <v>1.1340000000000001E-2</v>
      </c>
      <c r="K88" s="2">
        <f t="shared" ref="K88:K104" si="29">SUM(H88)*0.000001*2652.5</f>
        <v>0.11140499999999999</v>
      </c>
      <c r="M88" s="2">
        <f t="shared" ref="M88:M104" si="30">SUM(H88)*0.001*0.184</f>
        <v>7.7280000000000005E-3</v>
      </c>
      <c r="O88" s="9">
        <f t="shared" ref="O88:O104" si="31">SUM(H88)*0.000001*2652.5</f>
        <v>0.11140499999999999</v>
      </c>
      <c r="Q88" s="2">
        <f t="shared" ref="Q88:Q104" si="32">SUM(H88)*0.001*0.264</f>
        <v>1.1088000000000001E-2</v>
      </c>
      <c r="S88" s="9">
        <f t="shared" ref="S88:S104" si="33">SUM(H88)*0.000001*2652.5</f>
        <v>0.11140499999999999</v>
      </c>
      <c r="V88" s="10"/>
      <c r="W88" s="10"/>
      <c r="X88" s="10"/>
      <c r="Z88" t="s">
        <v>24</v>
      </c>
      <c r="AB88">
        <v>42</v>
      </c>
      <c r="AC88" s="2">
        <f t="shared" ref="AC88:AC104" si="34">SUM(AB88)*0.001*0.27</f>
        <v>1.1340000000000001E-2</v>
      </c>
      <c r="AE88" s="2">
        <f t="shared" ref="AE88:AE104" si="35">SUM(AB88)*0.000001*5304.9</f>
        <v>0.22280579999999997</v>
      </c>
      <c r="AG88" s="2">
        <f t="shared" ref="AG88:AG104" si="36">SUM(AB88)*0.001*0.184</f>
        <v>7.7280000000000005E-3</v>
      </c>
      <c r="AI88" s="9">
        <f t="shared" ref="AI88:AI104" si="37">SUM(AB88)*0.000001*2652.5*2</f>
        <v>0.22280999999999998</v>
      </c>
      <c r="AK88" s="2">
        <f t="shared" ref="AK88:AK104" si="38">SUM(AB88)*0.001*0.264</f>
        <v>1.1088000000000001E-2</v>
      </c>
      <c r="AM88" s="9">
        <f t="shared" ref="AM88:AM104" si="39">SUM(AB88)*0.000001*2652.5*2</f>
        <v>0.22280999999999998</v>
      </c>
    </row>
    <row r="89" spans="1:40" x14ac:dyDescent="0.35">
      <c r="F89" t="s">
        <v>25</v>
      </c>
      <c r="H89">
        <v>5</v>
      </c>
      <c r="I89" s="2">
        <f t="shared" si="28"/>
        <v>1.3500000000000001E-3</v>
      </c>
      <c r="K89" s="2">
        <f t="shared" si="29"/>
        <v>1.3262499999999998E-2</v>
      </c>
      <c r="M89" s="2">
        <f t="shared" si="30"/>
        <v>9.2000000000000003E-4</v>
      </c>
      <c r="O89" s="9">
        <f t="shared" si="31"/>
        <v>1.3262499999999998E-2</v>
      </c>
      <c r="Q89" s="2">
        <f t="shared" si="32"/>
        <v>1.32E-3</v>
      </c>
      <c r="S89" s="9">
        <f t="shared" si="33"/>
        <v>1.3262499999999998E-2</v>
      </c>
      <c r="V89" s="10"/>
      <c r="W89" s="10"/>
      <c r="X89" s="10"/>
      <c r="Z89" t="s">
        <v>25</v>
      </c>
      <c r="AB89">
        <v>5</v>
      </c>
      <c r="AC89" s="2">
        <f t="shared" si="34"/>
        <v>1.3500000000000001E-3</v>
      </c>
      <c r="AE89" s="2">
        <f t="shared" si="35"/>
        <v>2.6524499999999996E-2</v>
      </c>
      <c r="AG89" s="2">
        <f t="shared" si="36"/>
        <v>9.2000000000000003E-4</v>
      </c>
      <c r="AI89" s="9">
        <f t="shared" si="37"/>
        <v>2.6524999999999996E-2</v>
      </c>
      <c r="AK89" s="2">
        <f t="shared" si="38"/>
        <v>1.32E-3</v>
      </c>
      <c r="AM89" s="9">
        <f t="shared" si="39"/>
        <v>2.6524999999999996E-2</v>
      </c>
    </row>
    <row r="90" spans="1:40" x14ac:dyDescent="0.35">
      <c r="F90" t="s">
        <v>26</v>
      </c>
      <c r="H90">
        <v>40</v>
      </c>
      <c r="I90" s="2">
        <f t="shared" si="28"/>
        <v>1.0800000000000001E-2</v>
      </c>
      <c r="K90" s="2">
        <f t="shared" si="29"/>
        <v>0.10609999999999999</v>
      </c>
      <c r="M90" s="2">
        <f t="shared" si="30"/>
        <v>7.3600000000000002E-3</v>
      </c>
      <c r="O90" s="9">
        <f t="shared" si="31"/>
        <v>0.10609999999999999</v>
      </c>
      <c r="Q90" s="2">
        <f t="shared" si="32"/>
        <v>1.056E-2</v>
      </c>
      <c r="S90" s="9">
        <f t="shared" si="33"/>
        <v>0.10609999999999999</v>
      </c>
      <c r="V90" s="10"/>
      <c r="W90" s="10"/>
      <c r="X90" s="10"/>
      <c r="Z90" t="s">
        <v>26</v>
      </c>
      <c r="AB90">
        <v>40</v>
      </c>
      <c r="AC90" s="2">
        <f t="shared" si="34"/>
        <v>1.0800000000000001E-2</v>
      </c>
      <c r="AE90" s="2">
        <f t="shared" si="35"/>
        <v>0.21219599999999997</v>
      </c>
      <c r="AG90" s="2">
        <f t="shared" si="36"/>
        <v>7.3600000000000002E-3</v>
      </c>
      <c r="AI90" s="9">
        <f t="shared" si="37"/>
        <v>0.21219999999999997</v>
      </c>
      <c r="AK90" s="2">
        <f t="shared" si="38"/>
        <v>1.056E-2</v>
      </c>
      <c r="AM90" s="9">
        <f t="shared" si="39"/>
        <v>0.21219999999999997</v>
      </c>
    </row>
    <row r="91" spans="1:40" x14ac:dyDescent="0.35">
      <c r="F91" t="s">
        <v>27</v>
      </c>
      <c r="H91">
        <v>6</v>
      </c>
      <c r="I91" s="2">
        <f t="shared" si="28"/>
        <v>1.6200000000000001E-3</v>
      </c>
      <c r="K91" s="2">
        <f t="shared" si="29"/>
        <v>1.5915000000000002E-2</v>
      </c>
      <c r="M91" s="2">
        <f t="shared" si="30"/>
        <v>1.1039999999999999E-3</v>
      </c>
      <c r="O91" s="9">
        <f t="shared" si="31"/>
        <v>1.5915000000000002E-2</v>
      </c>
      <c r="Q91" s="2">
        <f t="shared" si="32"/>
        <v>1.5840000000000001E-3</v>
      </c>
      <c r="S91" s="9">
        <f t="shared" si="33"/>
        <v>1.5915000000000002E-2</v>
      </c>
      <c r="V91" s="10"/>
      <c r="W91" s="10"/>
      <c r="X91" s="10"/>
      <c r="Z91" t="s">
        <v>27</v>
      </c>
      <c r="AB91">
        <v>6</v>
      </c>
      <c r="AC91" s="2">
        <f t="shared" si="34"/>
        <v>1.6200000000000001E-3</v>
      </c>
      <c r="AE91" s="2">
        <f t="shared" si="35"/>
        <v>3.1829400000000001E-2</v>
      </c>
      <c r="AG91" s="2">
        <f t="shared" si="36"/>
        <v>1.1039999999999999E-3</v>
      </c>
      <c r="AI91" s="9">
        <f t="shared" si="37"/>
        <v>3.1830000000000004E-2</v>
      </c>
      <c r="AK91" s="2">
        <f t="shared" si="38"/>
        <v>1.5840000000000001E-3</v>
      </c>
      <c r="AM91" s="9">
        <f t="shared" si="39"/>
        <v>3.1830000000000004E-2</v>
      </c>
    </row>
    <row r="92" spans="1:40" x14ac:dyDescent="0.35">
      <c r="E92" s="3" t="s">
        <v>43</v>
      </c>
      <c r="F92" t="s">
        <v>28</v>
      </c>
      <c r="H92">
        <v>10</v>
      </c>
      <c r="I92" s="11">
        <f t="shared" si="28"/>
        <v>2.7000000000000001E-3</v>
      </c>
      <c r="J92" s="3" t="s">
        <v>48</v>
      </c>
      <c r="K92" s="11">
        <f t="shared" si="29"/>
        <v>2.6524999999999996E-2</v>
      </c>
      <c r="L92" s="3" t="s">
        <v>52</v>
      </c>
      <c r="M92" s="11">
        <f t="shared" si="30"/>
        <v>1.8400000000000001E-3</v>
      </c>
      <c r="N92" s="3" t="s">
        <v>48</v>
      </c>
      <c r="O92" s="12">
        <f t="shared" si="31"/>
        <v>2.6524999999999996E-2</v>
      </c>
      <c r="P92" s="3" t="s">
        <v>52</v>
      </c>
      <c r="Q92" s="11">
        <f t="shared" si="32"/>
        <v>2.64E-3</v>
      </c>
      <c r="R92" s="3" t="s">
        <v>48</v>
      </c>
      <c r="S92" s="12">
        <f t="shared" si="33"/>
        <v>2.6524999999999996E-2</v>
      </c>
      <c r="T92" s="3" t="s">
        <v>52</v>
      </c>
      <c r="V92" s="10"/>
      <c r="W92" s="10"/>
      <c r="X92" s="10"/>
      <c r="Y92" s="3" t="s">
        <v>43</v>
      </c>
      <c r="Z92" t="s">
        <v>28</v>
      </c>
      <c r="AB92">
        <v>10</v>
      </c>
      <c r="AC92" s="11">
        <f t="shared" si="34"/>
        <v>2.7000000000000001E-3</v>
      </c>
      <c r="AD92" s="3" t="s">
        <v>48</v>
      </c>
      <c r="AE92" s="11">
        <f t="shared" si="35"/>
        <v>5.3048999999999992E-2</v>
      </c>
      <c r="AF92" s="3" t="s">
        <v>52</v>
      </c>
      <c r="AG92" s="11">
        <f t="shared" si="36"/>
        <v>1.8400000000000001E-3</v>
      </c>
      <c r="AH92" s="3" t="s">
        <v>48</v>
      </c>
      <c r="AI92" s="12">
        <f t="shared" si="37"/>
        <v>5.3049999999999993E-2</v>
      </c>
      <c r="AJ92" s="3" t="s">
        <v>52</v>
      </c>
      <c r="AK92" s="11">
        <f t="shared" si="38"/>
        <v>2.64E-3</v>
      </c>
      <c r="AL92" s="3" t="s">
        <v>48</v>
      </c>
      <c r="AM92" s="12">
        <f t="shared" si="39"/>
        <v>5.3049999999999993E-2</v>
      </c>
      <c r="AN92" s="3" t="s">
        <v>52</v>
      </c>
    </row>
    <row r="93" spans="1:40" x14ac:dyDescent="0.35">
      <c r="F93" t="s">
        <v>29</v>
      </c>
      <c r="H93">
        <v>0.3</v>
      </c>
      <c r="I93" s="11">
        <f t="shared" si="28"/>
        <v>8.1000000000000004E-5</v>
      </c>
      <c r="K93" s="11">
        <f t="shared" si="29"/>
        <v>7.9575000000000002E-4</v>
      </c>
      <c r="M93" s="11">
        <f t="shared" si="30"/>
        <v>5.5199999999999993E-5</v>
      </c>
      <c r="O93" s="12">
        <f t="shared" si="31"/>
        <v>7.9575000000000002E-4</v>
      </c>
      <c r="Q93" s="11">
        <f t="shared" si="32"/>
        <v>7.9200000000000001E-5</v>
      </c>
      <c r="S93" s="12">
        <f t="shared" si="33"/>
        <v>7.9575000000000002E-4</v>
      </c>
      <c r="V93" s="10"/>
      <c r="W93" s="10"/>
      <c r="X93" s="10"/>
      <c r="Z93" t="s">
        <v>29</v>
      </c>
      <c r="AB93">
        <v>0.3</v>
      </c>
      <c r="AC93" s="11">
        <f t="shared" si="34"/>
        <v>8.1000000000000004E-5</v>
      </c>
      <c r="AE93" s="11">
        <f t="shared" si="35"/>
        <v>1.5914699999999998E-3</v>
      </c>
      <c r="AG93" s="11">
        <f t="shared" si="36"/>
        <v>5.5199999999999993E-5</v>
      </c>
      <c r="AI93" s="12">
        <f t="shared" si="37"/>
        <v>1.5915E-3</v>
      </c>
      <c r="AK93" s="11">
        <f t="shared" si="38"/>
        <v>7.9200000000000001E-5</v>
      </c>
      <c r="AM93" s="12">
        <f t="shared" si="39"/>
        <v>1.5915E-3</v>
      </c>
    </row>
    <row r="94" spans="1:40" x14ac:dyDescent="0.35">
      <c r="F94" t="s">
        <v>30</v>
      </c>
      <c r="H94">
        <v>0.1</v>
      </c>
      <c r="I94" s="11">
        <f t="shared" si="28"/>
        <v>2.7000000000000002E-5</v>
      </c>
      <c r="K94" s="11">
        <f t="shared" si="29"/>
        <v>2.6524999999999997E-4</v>
      </c>
      <c r="M94" s="11">
        <f t="shared" si="30"/>
        <v>1.84E-5</v>
      </c>
      <c r="O94" s="12">
        <f t="shared" si="31"/>
        <v>2.6524999999999997E-4</v>
      </c>
      <c r="Q94" s="11">
        <f t="shared" si="32"/>
        <v>2.6400000000000001E-5</v>
      </c>
      <c r="S94" s="12">
        <f t="shared" si="33"/>
        <v>2.6524999999999997E-4</v>
      </c>
      <c r="V94" s="10"/>
      <c r="W94" s="10"/>
      <c r="X94" s="10"/>
      <c r="Z94" t="s">
        <v>30</v>
      </c>
      <c r="AB94">
        <v>0.1</v>
      </c>
      <c r="AC94" s="11">
        <f t="shared" si="34"/>
        <v>2.7000000000000002E-5</v>
      </c>
      <c r="AE94" s="11">
        <f t="shared" si="35"/>
        <v>5.3048999999999989E-4</v>
      </c>
      <c r="AG94" s="11">
        <f t="shared" si="36"/>
        <v>1.84E-5</v>
      </c>
      <c r="AI94" s="12">
        <f t="shared" si="37"/>
        <v>5.3049999999999994E-4</v>
      </c>
      <c r="AK94" s="11">
        <f t="shared" si="38"/>
        <v>2.6400000000000001E-5</v>
      </c>
      <c r="AM94" s="12">
        <f t="shared" si="39"/>
        <v>5.3049999999999994E-4</v>
      </c>
    </row>
    <row r="95" spans="1:40" x14ac:dyDescent="0.35">
      <c r="F95" t="s">
        <v>31</v>
      </c>
      <c r="H95">
        <v>44.5</v>
      </c>
      <c r="I95" s="11">
        <f t="shared" si="28"/>
        <v>1.2015E-2</v>
      </c>
      <c r="K95" s="11">
        <f t="shared" si="29"/>
        <v>0.11803625</v>
      </c>
      <c r="M95" s="11">
        <f t="shared" si="30"/>
        <v>8.1879999999999991E-3</v>
      </c>
      <c r="O95" s="12">
        <f t="shared" si="31"/>
        <v>0.11803625</v>
      </c>
      <c r="Q95" s="11">
        <f t="shared" si="32"/>
        <v>1.1748E-2</v>
      </c>
      <c r="S95" s="12">
        <f t="shared" si="33"/>
        <v>0.11803625</v>
      </c>
      <c r="V95" s="10"/>
      <c r="W95" s="10"/>
      <c r="X95" s="10"/>
      <c r="Z95" t="s">
        <v>31</v>
      </c>
      <c r="AB95">
        <v>44.5</v>
      </c>
      <c r="AC95" s="11">
        <f t="shared" si="34"/>
        <v>1.2015E-2</v>
      </c>
      <c r="AE95" s="11">
        <f t="shared" si="35"/>
        <v>0.23606804999999997</v>
      </c>
      <c r="AG95" s="11">
        <f t="shared" si="36"/>
        <v>8.1879999999999991E-3</v>
      </c>
      <c r="AI95" s="12">
        <f t="shared" si="37"/>
        <v>0.23607249999999999</v>
      </c>
      <c r="AK95" s="11">
        <f t="shared" si="38"/>
        <v>1.1748E-2</v>
      </c>
      <c r="AM95" s="12">
        <f t="shared" si="39"/>
        <v>0.23607249999999999</v>
      </c>
    </row>
    <row r="96" spans="1:40" x14ac:dyDescent="0.35">
      <c r="F96" t="s">
        <v>32</v>
      </c>
      <c r="H96">
        <v>20</v>
      </c>
      <c r="I96" s="11">
        <f t="shared" si="28"/>
        <v>5.4000000000000003E-3</v>
      </c>
      <c r="K96" s="11">
        <f t="shared" si="29"/>
        <v>5.3049999999999993E-2</v>
      </c>
      <c r="M96" s="11">
        <f t="shared" si="30"/>
        <v>3.6800000000000001E-3</v>
      </c>
      <c r="O96" s="12">
        <f t="shared" si="31"/>
        <v>5.3049999999999993E-2</v>
      </c>
      <c r="Q96" s="11">
        <f t="shared" si="32"/>
        <v>5.28E-3</v>
      </c>
      <c r="S96" s="12">
        <f t="shared" si="33"/>
        <v>5.3049999999999993E-2</v>
      </c>
      <c r="V96" s="10"/>
      <c r="W96" s="10"/>
      <c r="X96" s="10"/>
      <c r="Z96" t="s">
        <v>32</v>
      </c>
      <c r="AB96">
        <v>20</v>
      </c>
      <c r="AC96" s="11">
        <f t="shared" si="34"/>
        <v>5.4000000000000003E-3</v>
      </c>
      <c r="AE96" s="11">
        <f t="shared" si="35"/>
        <v>0.10609799999999998</v>
      </c>
      <c r="AG96" s="11">
        <f t="shared" si="36"/>
        <v>3.6800000000000001E-3</v>
      </c>
      <c r="AI96" s="12">
        <f t="shared" si="37"/>
        <v>0.10609999999999999</v>
      </c>
      <c r="AK96" s="11">
        <f t="shared" si="38"/>
        <v>5.28E-3</v>
      </c>
      <c r="AM96" s="12">
        <f t="shared" si="39"/>
        <v>0.10609999999999999</v>
      </c>
    </row>
    <row r="97" spans="5:44" x14ac:dyDescent="0.35">
      <c r="F97" t="s">
        <v>33</v>
      </c>
      <c r="H97">
        <v>6</v>
      </c>
      <c r="I97" s="11">
        <f t="shared" si="28"/>
        <v>1.6200000000000001E-3</v>
      </c>
      <c r="K97" s="11">
        <f t="shared" si="29"/>
        <v>1.5915000000000002E-2</v>
      </c>
      <c r="M97" s="11">
        <f t="shared" si="30"/>
        <v>1.1039999999999999E-3</v>
      </c>
      <c r="O97" s="12">
        <f t="shared" si="31"/>
        <v>1.5915000000000002E-2</v>
      </c>
      <c r="Q97" s="11">
        <f t="shared" si="32"/>
        <v>1.5840000000000001E-3</v>
      </c>
      <c r="S97" s="12">
        <f t="shared" si="33"/>
        <v>1.5915000000000002E-2</v>
      </c>
      <c r="V97" s="10"/>
      <c r="W97" s="10"/>
      <c r="X97" s="10"/>
      <c r="Z97" t="s">
        <v>33</v>
      </c>
      <c r="AB97">
        <v>6</v>
      </c>
      <c r="AC97" s="11">
        <f t="shared" si="34"/>
        <v>1.6200000000000001E-3</v>
      </c>
      <c r="AE97" s="11">
        <f t="shared" si="35"/>
        <v>3.1829400000000001E-2</v>
      </c>
      <c r="AG97" s="11">
        <f t="shared" si="36"/>
        <v>1.1039999999999999E-3</v>
      </c>
      <c r="AI97" s="12">
        <f t="shared" si="37"/>
        <v>3.1830000000000004E-2</v>
      </c>
      <c r="AK97" s="11">
        <f t="shared" si="38"/>
        <v>1.5840000000000001E-3</v>
      </c>
      <c r="AM97" s="12">
        <f t="shared" si="39"/>
        <v>3.1830000000000004E-2</v>
      </c>
    </row>
    <row r="98" spans="5:44" x14ac:dyDescent="0.35">
      <c r="F98" t="s">
        <v>34</v>
      </c>
      <c r="H98">
        <v>200</v>
      </c>
      <c r="I98" s="11">
        <f t="shared" si="28"/>
        <v>5.4000000000000006E-2</v>
      </c>
      <c r="K98" s="11">
        <f t="shared" si="29"/>
        <v>0.53049999999999997</v>
      </c>
      <c r="M98" s="11">
        <f t="shared" si="30"/>
        <v>3.6799999999999999E-2</v>
      </c>
      <c r="O98" s="12">
        <f t="shared" si="31"/>
        <v>0.53049999999999997</v>
      </c>
      <c r="Q98" s="11">
        <f t="shared" si="32"/>
        <v>5.2800000000000007E-2</v>
      </c>
      <c r="S98" s="12">
        <f t="shared" si="33"/>
        <v>0.53049999999999997</v>
      </c>
      <c r="V98" s="10"/>
      <c r="W98" s="10"/>
      <c r="X98" s="10"/>
      <c r="Z98" t="s">
        <v>34</v>
      </c>
      <c r="AB98">
        <v>200</v>
      </c>
      <c r="AC98" s="11">
        <f t="shared" si="34"/>
        <v>5.4000000000000006E-2</v>
      </c>
      <c r="AE98" s="11">
        <f t="shared" si="35"/>
        <v>1.0609799999999998</v>
      </c>
      <c r="AG98" s="11">
        <f t="shared" si="36"/>
        <v>3.6799999999999999E-2</v>
      </c>
      <c r="AI98" s="12">
        <f t="shared" si="37"/>
        <v>1.0609999999999999</v>
      </c>
      <c r="AK98" s="11">
        <f t="shared" si="38"/>
        <v>5.2800000000000007E-2</v>
      </c>
      <c r="AM98" s="12">
        <f t="shared" si="39"/>
        <v>1.0609999999999999</v>
      </c>
    </row>
    <row r="99" spans="5:44" x14ac:dyDescent="0.35">
      <c r="F99" t="s">
        <v>35</v>
      </c>
      <c r="H99">
        <v>5</v>
      </c>
      <c r="I99" s="11">
        <f t="shared" si="28"/>
        <v>1.3500000000000001E-3</v>
      </c>
      <c r="K99" s="11">
        <f t="shared" si="29"/>
        <v>1.3262499999999998E-2</v>
      </c>
      <c r="M99" s="11">
        <f t="shared" si="30"/>
        <v>9.2000000000000003E-4</v>
      </c>
      <c r="O99" s="12">
        <f t="shared" si="31"/>
        <v>1.3262499999999998E-2</v>
      </c>
      <c r="Q99" s="11">
        <f t="shared" si="32"/>
        <v>1.32E-3</v>
      </c>
      <c r="S99" s="12">
        <f t="shared" si="33"/>
        <v>1.3262499999999998E-2</v>
      </c>
      <c r="V99" s="10"/>
      <c r="W99" s="10"/>
      <c r="X99" s="10"/>
      <c r="Z99" t="s">
        <v>35</v>
      </c>
      <c r="AB99">
        <v>5</v>
      </c>
      <c r="AC99" s="11">
        <f t="shared" si="34"/>
        <v>1.3500000000000001E-3</v>
      </c>
      <c r="AE99" s="11">
        <f t="shared" si="35"/>
        <v>2.6524499999999996E-2</v>
      </c>
      <c r="AG99" s="11">
        <f t="shared" si="36"/>
        <v>9.2000000000000003E-4</v>
      </c>
      <c r="AI99" s="12">
        <f t="shared" si="37"/>
        <v>2.6524999999999996E-2</v>
      </c>
      <c r="AK99" s="11">
        <f t="shared" si="38"/>
        <v>1.32E-3</v>
      </c>
      <c r="AM99" s="12">
        <f t="shared" si="39"/>
        <v>2.6524999999999996E-2</v>
      </c>
      <c r="AO99" t="s">
        <v>73</v>
      </c>
      <c r="AP99" t="s">
        <v>74</v>
      </c>
      <c r="AQ99" t="s">
        <v>75</v>
      </c>
    </row>
    <row r="100" spans="5:44" x14ac:dyDescent="0.35">
      <c r="E100" s="4" t="s">
        <v>42</v>
      </c>
      <c r="F100" t="s">
        <v>36</v>
      </c>
      <c r="H100">
        <v>1</v>
      </c>
      <c r="I100" s="2">
        <f t="shared" si="28"/>
        <v>2.7E-4</v>
      </c>
      <c r="J100" s="4" t="s">
        <v>49</v>
      </c>
      <c r="K100" s="2">
        <f t="shared" si="29"/>
        <v>2.6524999999999999E-3</v>
      </c>
      <c r="L100" s="4" t="s">
        <v>53</v>
      </c>
      <c r="M100" s="2">
        <f t="shared" si="30"/>
        <v>1.84E-4</v>
      </c>
      <c r="N100" s="4" t="s">
        <v>49</v>
      </c>
      <c r="O100" s="9">
        <f t="shared" si="31"/>
        <v>2.6524999999999999E-3</v>
      </c>
      <c r="P100" s="4" t="s">
        <v>53</v>
      </c>
      <c r="Q100" s="2">
        <f t="shared" si="32"/>
        <v>2.6400000000000002E-4</v>
      </c>
      <c r="R100" s="4" t="s">
        <v>49</v>
      </c>
      <c r="S100" s="9">
        <f t="shared" si="33"/>
        <v>2.6524999999999999E-3</v>
      </c>
      <c r="T100" s="4" t="s">
        <v>53</v>
      </c>
      <c r="V100" s="10"/>
      <c r="W100" s="10"/>
      <c r="X100" s="10"/>
      <c r="Y100" s="4" t="s">
        <v>42</v>
      </c>
      <c r="Z100" t="s">
        <v>36</v>
      </c>
      <c r="AB100">
        <v>1</v>
      </c>
      <c r="AC100" s="2">
        <f t="shared" si="34"/>
        <v>2.7E-4</v>
      </c>
      <c r="AD100" s="4" t="s">
        <v>49</v>
      </c>
      <c r="AE100" s="9">
        <f t="shared" si="35"/>
        <v>5.3048999999999995E-3</v>
      </c>
      <c r="AF100" s="4" t="s">
        <v>53</v>
      </c>
      <c r="AG100" s="2">
        <f t="shared" si="36"/>
        <v>1.84E-4</v>
      </c>
      <c r="AH100" s="4" t="s">
        <v>49</v>
      </c>
      <c r="AI100" s="9">
        <f t="shared" si="37"/>
        <v>5.3049999999999998E-3</v>
      </c>
      <c r="AJ100" s="4" t="s">
        <v>53</v>
      </c>
      <c r="AK100" s="2">
        <f t="shared" si="38"/>
        <v>2.6400000000000002E-4</v>
      </c>
      <c r="AL100" s="4" t="s">
        <v>49</v>
      </c>
      <c r="AM100" s="9">
        <f t="shared" si="39"/>
        <v>5.3049999999999998E-3</v>
      </c>
      <c r="AN100" s="4" t="s">
        <v>53</v>
      </c>
      <c r="AO100" s="14">
        <f>SUM(AE100)*1000</f>
        <v>5.3048999999999999</v>
      </c>
      <c r="AP100" s="14">
        <f>SUM(AI100)*1000</f>
        <v>5.3049999999999997</v>
      </c>
      <c r="AQ100" s="14">
        <f>SUM(AM100)*1000</f>
        <v>5.3049999999999997</v>
      </c>
      <c r="AR100" t="s">
        <v>76</v>
      </c>
    </row>
    <row r="101" spans="5:44" x14ac:dyDescent="0.35">
      <c r="F101" t="s">
        <v>37</v>
      </c>
      <c r="H101">
        <v>1</v>
      </c>
      <c r="I101" s="2">
        <f t="shared" si="28"/>
        <v>2.7E-4</v>
      </c>
      <c r="K101" s="2">
        <f t="shared" si="29"/>
        <v>2.6524999999999999E-3</v>
      </c>
      <c r="M101" s="2">
        <f t="shared" si="30"/>
        <v>1.84E-4</v>
      </c>
      <c r="O101" s="9">
        <f t="shared" si="31"/>
        <v>2.6524999999999999E-3</v>
      </c>
      <c r="Q101" s="2">
        <f t="shared" si="32"/>
        <v>2.6400000000000002E-4</v>
      </c>
      <c r="S101" s="9">
        <f t="shared" si="33"/>
        <v>2.6524999999999999E-3</v>
      </c>
      <c r="V101" s="10"/>
      <c r="W101" s="10"/>
      <c r="X101" s="10"/>
      <c r="Z101" t="s">
        <v>37</v>
      </c>
      <c r="AB101">
        <v>1</v>
      </c>
      <c r="AC101" s="2">
        <f t="shared" si="34"/>
        <v>2.7E-4</v>
      </c>
      <c r="AE101" s="2">
        <f t="shared" si="35"/>
        <v>5.3048999999999995E-3</v>
      </c>
      <c r="AG101" s="2">
        <f t="shared" si="36"/>
        <v>1.84E-4</v>
      </c>
      <c r="AI101" s="9">
        <f t="shared" si="37"/>
        <v>5.3049999999999998E-3</v>
      </c>
      <c r="AK101" s="2">
        <f t="shared" si="38"/>
        <v>2.6400000000000002E-4</v>
      </c>
      <c r="AM101" s="9">
        <f t="shared" si="39"/>
        <v>5.3049999999999998E-3</v>
      </c>
      <c r="AO101" s="14">
        <f t="shared" ref="AO101:AO104" si="40">SUM(AE101)*1000</f>
        <v>5.3048999999999999</v>
      </c>
      <c r="AP101" s="14">
        <f t="shared" ref="AP101:AP104" si="41">SUM(AI101)*1000</f>
        <v>5.3049999999999997</v>
      </c>
      <c r="AQ101" s="14">
        <f t="shared" ref="AQ101:AQ104" si="42">SUM(AM101)*1000</f>
        <v>5.3049999999999997</v>
      </c>
    </row>
    <row r="102" spans="5:44" x14ac:dyDescent="0.35">
      <c r="F102" t="s">
        <v>38</v>
      </c>
      <c r="H102">
        <v>1</v>
      </c>
      <c r="I102" s="2">
        <f t="shared" si="28"/>
        <v>2.7E-4</v>
      </c>
      <c r="K102" s="2">
        <f t="shared" si="29"/>
        <v>2.6524999999999999E-3</v>
      </c>
      <c r="M102" s="2">
        <f t="shared" si="30"/>
        <v>1.84E-4</v>
      </c>
      <c r="O102" s="9">
        <f t="shared" si="31"/>
        <v>2.6524999999999999E-3</v>
      </c>
      <c r="Q102" s="2">
        <f t="shared" si="32"/>
        <v>2.6400000000000002E-4</v>
      </c>
      <c r="S102" s="9">
        <f t="shared" si="33"/>
        <v>2.6524999999999999E-3</v>
      </c>
      <c r="V102" s="10"/>
      <c r="W102" s="10"/>
      <c r="X102" s="10"/>
      <c r="Z102" t="s">
        <v>38</v>
      </c>
      <c r="AB102">
        <v>1</v>
      </c>
      <c r="AC102" s="2">
        <f t="shared" si="34"/>
        <v>2.7E-4</v>
      </c>
      <c r="AE102" s="2">
        <f t="shared" si="35"/>
        <v>5.3048999999999995E-3</v>
      </c>
      <c r="AG102" s="2">
        <f t="shared" si="36"/>
        <v>1.84E-4</v>
      </c>
      <c r="AI102" s="9">
        <f t="shared" si="37"/>
        <v>5.3049999999999998E-3</v>
      </c>
      <c r="AK102" s="2">
        <f t="shared" si="38"/>
        <v>2.6400000000000002E-4</v>
      </c>
      <c r="AM102" s="9">
        <f t="shared" si="39"/>
        <v>5.3049999999999998E-3</v>
      </c>
      <c r="AO102" s="14">
        <f t="shared" si="40"/>
        <v>5.3048999999999999</v>
      </c>
      <c r="AP102" s="14">
        <f t="shared" si="41"/>
        <v>5.3049999999999997</v>
      </c>
      <c r="AQ102" s="14">
        <f t="shared" si="42"/>
        <v>5.3049999999999997</v>
      </c>
    </row>
    <row r="103" spans="5:44" x14ac:dyDescent="0.35">
      <c r="F103" t="s">
        <v>39</v>
      </c>
      <c r="H103">
        <v>1</v>
      </c>
      <c r="I103" s="2">
        <f t="shared" si="28"/>
        <v>2.7E-4</v>
      </c>
      <c r="K103" s="2">
        <f t="shared" si="29"/>
        <v>2.6524999999999999E-3</v>
      </c>
      <c r="M103" s="2">
        <f t="shared" si="30"/>
        <v>1.84E-4</v>
      </c>
      <c r="O103" s="9">
        <f t="shared" si="31"/>
        <v>2.6524999999999999E-3</v>
      </c>
      <c r="Q103" s="2">
        <f t="shared" si="32"/>
        <v>2.6400000000000002E-4</v>
      </c>
      <c r="S103" s="9">
        <f t="shared" si="33"/>
        <v>2.6524999999999999E-3</v>
      </c>
      <c r="V103" s="10"/>
      <c r="W103" s="10"/>
      <c r="X103" s="10"/>
      <c r="Z103" t="s">
        <v>39</v>
      </c>
      <c r="AB103">
        <v>1</v>
      </c>
      <c r="AC103" s="2">
        <f t="shared" si="34"/>
        <v>2.7E-4</v>
      </c>
      <c r="AE103" s="2">
        <f t="shared" si="35"/>
        <v>5.3048999999999995E-3</v>
      </c>
      <c r="AG103" s="2">
        <f t="shared" si="36"/>
        <v>1.84E-4</v>
      </c>
      <c r="AI103" s="9">
        <f t="shared" si="37"/>
        <v>5.3049999999999998E-3</v>
      </c>
      <c r="AK103" s="2">
        <f t="shared" si="38"/>
        <v>2.6400000000000002E-4</v>
      </c>
      <c r="AM103" s="9">
        <f t="shared" si="39"/>
        <v>5.3049999999999998E-3</v>
      </c>
      <c r="AO103" s="14">
        <f t="shared" si="40"/>
        <v>5.3048999999999999</v>
      </c>
      <c r="AP103" s="14">
        <f t="shared" si="41"/>
        <v>5.3049999999999997</v>
      </c>
      <c r="AQ103" s="14">
        <f t="shared" si="42"/>
        <v>5.3049999999999997</v>
      </c>
    </row>
    <row r="104" spans="5:44" x14ac:dyDescent="0.35">
      <c r="F104" t="s">
        <v>40</v>
      </c>
      <c r="H104">
        <v>1</v>
      </c>
      <c r="I104" s="2">
        <f t="shared" si="28"/>
        <v>2.7E-4</v>
      </c>
      <c r="K104" s="2">
        <f t="shared" si="29"/>
        <v>2.6524999999999999E-3</v>
      </c>
      <c r="M104" s="2">
        <f t="shared" si="30"/>
        <v>1.84E-4</v>
      </c>
      <c r="O104" s="9">
        <f t="shared" si="31"/>
        <v>2.6524999999999999E-3</v>
      </c>
      <c r="Q104" s="2">
        <f t="shared" si="32"/>
        <v>2.6400000000000002E-4</v>
      </c>
      <c r="S104" s="9">
        <f t="shared" si="33"/>
        <v>2.6524999999999999E-3</v>
      </c>
      <c r="V104" s="10"/>
      <c r="W104" s="10"/>
      <c r="X104" s="10"/>
      <c r="Z104" t="s">
        <v>40</v>
      </c>
      <c r="AB104">
        <v>1</v>
      </c>
      <c r="AC104" s="2">
        <f t="shared" si="34"/>
        <v>2.7E-4</v>
      </c>
      <c r="AE104" s="2">
        <f t="shared" si="35"/>
        <v>5.3048999999999995E-3</v>
      </c>
      <c r="AG104" s="2">
        <f t="shared" si="36"/>
        <v>1.84E-4</v>
      </c>
      <c r="AI104" s="9">
        <f t="shared" si="37"/>
        <v>5.3049999999999998E-3</v>
      </c>
      <c r="AK104" s="2">
        <f t="shared" si="38"/>
        <v>2.6400000000000002E-4</v>
      </c>
      <c r="AM104" s="9">
        <f t="shared" si="39"/>
        <v>5.3049999999999998E-3</v>
      </c>
      <c r="AO104" s="14">
        <f t="shared" si="40"/>
        <v>5.3048999999999999</v>
      </c>
      <c r="AP104" s="14">
        <f t="shared" si="41"/>
        <v>5.3049999999999997</v>
      </c>
      <c r="AQ104" s="14">
        <f t="shared" si="42"/>
        <v>5.3049999999999997</v>
      </c>
    </row>
    <row r="107" spans="5:44" x14ac:dyDescent="0.35"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</row>
    <row r="108" spans="5:44" x14ac:dyDescent="0.35">
      <c r="E108" t="s">
        <v>54</v>
      </c>
      <c r="W108" s="10"/>
      <c r="X108" s="10"/>
      <c r="Y108" s="10" t="s">
        <v>55</v>
      </c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</row>
    <row r="109" spans="5:44" x14ac:dyDescent="0.35">
      <c r="I109" t="s">
        <v>46</v>
      </c>
      <c r="K109" t="s">
        <v>50</v>
      </c>
      <c r="M109" t="s">
        <v>46</v>
      </c>
      <c r="O109" t="s">
        <v>50</v>
      </c>
      <c r="Q109" t="s">
        <v>46</v>
      </c>
      <c r="S109" t="s">
        <v>50</v>
      </c>
      <c r="V109" s="10"/>
      <c r="W109" s="10"/>
      <c r="X109" s="10"/>
      <c r="AC109" t="s">
        <v>46</v>
      </c>
      <c r="AE109" t="s">
        <v>50</v>
      </c>
      <c r="AG109" t="s">
        <v>46</v>
      </c>
      <c r="AI109" t="s">
        <v>50</v>
      </c>
      <c r="AK109" t="s">
        <v>46</v>
      </c>
      <c r="AM109" t="s">
        <v>50</v>
      </c>
    </row>
    <row r="110" spans="5:44" x14ac:dyDescent="0.35">
      <c r="I110" t="s">
        <v>73</v>
      </c>
      <c r="K110" t="s">
        <v>73</v>
      </c>
      <c r="M110" t="s">
        <v>74</v>
      </c>
      <c r="O110" t="s">
        <v>74</v>
      </c>
      <c r="Q110" t="s">
        <v>75</v>
      </c>
      <c r="S110" t="s">
        <v>75</v>
      </c>
      <c r="V110" s="10"/>
      <c r="W110" s="10"/>
      <c r="X110" s="10"/>
      <c r="AC110" t="s">
        <v>73</v>
      </c>
      <c r="AE110" t="s">
        <v>73</v>
      </c>
      <c r="AG110" t="s">
        <v>74</v>
      </c>
      <c r="AI110" t="s">
        <v>74</v>
      </c>
      <c r="AK110" t="s">
        <v>75</v>
      </c>
      <c r="AM110" t="s">
        <v>75</v>
      </c>
    </row>
    <row r="111" spans="5:44" x14ac:dyDescent="0.35">
      <c r="H111" t="s">
        <v>41</v>
      </c>
      <c r="I111" s="1"/>
      <c r="V111" s="10"/>
      <c r="W111" s="10"/>
      <c r="X111" s="10"/>
      <c r="AB111" t="s">
        <v>41</v>
      </c>
      <c r="AC111" s="1"/>
    </row>
    <row r="112" spans="5:44" x14ac:dyDescent="0.35">
      <c r="E112" s="2" t="s">
        <v>44</v>
      </c>
      <c r="F112" t="s">
        <v>45</v>
      </c>
      <c r="H112">
        <v>111</v>
      </c>
      <c r="I112" s="6">
        <f>SUM(H112)*0.001*0.27</f>
        <v>2.9970000000000004E-2</v>
      </c>
      <c r="J112" s="6" t="s">
        <v>47</v>
      </c>
      <c r="K112" s="6">
        <f>SUM(H112)*0.000001*2652.5</f>
        <v>0.29442750000000001</v>
      </c>
      <c r="L112" s="6" t="s">
        <v>51</v>
      </c>
      <c r="M112" s="6">
        <f>SUM(H112)*0.001*0.184</f>
        <v>2.0424000000000001E-2</v>
      </c>
      <c r="N112" s="6" t="s">
        <v>47</v>
      </c>
      <c r="O112" s="6">
        <f>SUM(H112)*0.000001*2652.5</f>
        <v>0.29442750000000001</v>
      </c>
      <c r="P112" s="6" t="s">
        <v>51</v>
      </c>
      <c r="Q112" s="6">
        <f>SUM(H112)*0.001*0.264</f>
        <v>2.9304E-2</v>
      </c>
      <c r="R112" s="6" t="s">
        <v>47</v>
      </c>
      <c r="S112" s="6">
        <f>SUM(H112)*0.000001*2652.5</f>
        <v>0.29442750000000001</v>
      </c>
      <c r="T112" s="2" t="s">
        <v>51</v>
      </c>
      <c r="V112" s="10"/>
      <c r="W112" s="10"/>
      <c r="X112" s="10"/>
      <c r="Y112" s="2" t="s">
        <v>44</v>
      </c>
      <c r="Z112" t="s">
        <v>45</v>
      </c>
      <c r="AB112">
        <v>111</v>
      </c>
      <c r="AC112" s="6">
        <f>SUM(AB112)*0.001*0.27</f>
        <v>2.9970000000000004E-2</v>
      </c>
      <c r="AD112" s="6" t="s">
        <v>47</v>
      </c>
      <c r="AE112" s="6">
        <f>SUM(AB112)*0.000001*5304.9</f>
        <v>0.58884389999999998</v>
      </c>
      <c r="AF112" s="6" t="s">
        <v>51</v>
      </c>
      <c r="AG112" s="6">
        <f>SUM(AB112)*0.001*0.184</f>
        <v>2.0424000000000001E-2</v>
      </c>
      <c r="AH112" s="6" t="s">
        <v>47</v>
      </c>
      <c r="AI112" s="6">
        <f>SUM(AB112)*0.000001*2652.5*2</f>
        <v>0.58885500000000002</v>
      </c>
      <c r="AJ112" s="6" t="s">
        <v>51</v>
      </c>
      <c r="AK112" s="6">
        <f>SUM(AB112)*0.001*0.264</f>
        <v>2.9304E-2</v>
      </c>
      <c r="AL112" s="6" t="s">
        <v>47</v>
      </c>
      <c r="AM112" s="6">
        <f>SUM(AB112)*0.000001*2652.5*2</f>
        <v>0.58885500000000002</v>
      </c>
      <c r="AN112" s="6" t="s">
        <v>51</v>
      </c>
    </row>
    <row r="113" spans="5:40" x14ac:dyDescent="0.35">
      <c r="F113" t="s">
        <v>24</v>
      </c>
      <c r="H113">
        <v>42</v>
      </c>
      <c r="I113" s="6">
        <f t="shared" ref="I113:I129" si="43">SUM(H113)*0.001*0.27</f>
        <v>1.1340000000000001E-2</v>
      </c>
      <c r="J113" s="5"/>
      <c r="K113" s="6">
        <f t="shared" ref="K113:K129" si="44">SUM(H113)*0.000001*2652.5</f>
        <v>0.11140499999999999</v>
      </c>
      <c r="L113" s="5"/>
      <c r="M113" s="6">
        <f t="shared" ref="M113:M129" si="45">SUM(H113)*0.001*0.184</f>
        <v>7.7280000000000005E-3</v>
      </c>
      <c r="N113" s="5"/>
      <c r="O113" s="6">
        <f t="shared" ref="O113:O129" si="46">SUM(H113)*0.000001*2652.5</f>
        <v>0.11140499999999999</v>
      </c>
      <c r="P113" s="5"/>
      <c r="Q113" s="6">
        <f t="shared" ref="Q113:Q129" si="47">SUM(H113)*0.001*0.264</f>
        <v>1.1088000000000001E-2</v>
      </c>
      <c r="R113" s="5"/>
      <c r="S113" s="6">
        <f t="shared" ref="S113:S129" si="48">SUM(H113)*0.000001*2652.5</f>
        <v>0.11140499999999999</v>
      </c>
      <c r="V113" s="10"/>
      <c r="W113" s="10"/>
      <c r="X113" s="10"/>
      <c r="Z113" t="s">
        <v>24</v>
      </c>
      <c r="AB113">
        <v>42</v>
      </c>
      <c r="AC113" s="6">
        <f t="shared" ref="AC113:AC129" si="49">SUM(AB113)*0.001*0.27</f>
        <v>1.1340000000000001E-2</v>
      </c>
      <c r="AD113" s="5"/>
      <c r="AE113" s="6">
        <f t="shared" ref="AE113:AE129" si="50">SUM(AB113)*0.000001*5304.9</f>
        <v>0.22280579999999997</v>
      </c>
      <c r="AF113" s="5"/>
      <c r="AG113" s="6">
        <f t="shared" ref="AG113:AG129" si="51">SUM(AB113)*0.001*0.184</f>
        <v>7.7280000000000005E-3</v>
      </c>
      <c r="AH113" s="5"/>
      <c r="AI113" s="6">
        <f t="shared" ref="AI113:AI129" si="52">SUM(AB113)*0.000001*2652.5*2</f>
        <v>0.22280999999999998</v>
      </c>
      <c r="AJ113" s="5"/>
      <c r="AK113" s="6">
        <f t="shared" ref="AK113:AK129" si="53">SUM(AB113)*0.001*0.264</f>
        <v>1.1088000000000001E-2</v>
      </c>
      <c r="AL113" s="5"/>
      <c r="AM113" s="6">
        <f t="shared" ref="AM113:AM129" si="54">SUM(AB113)*0.000001*2652.5*2</f>
        <v>0.22280999999999998</v>
      </c>
      <c r="AN113" s="5"/>
    </row>
    <row r="114" spans="5:40" x14ac:dyDescent="0.35">
      <c r="F114" t="s">
        <v>25</v>
      </c>
      <c r="H114">
        <v>5</v>
      </c>
      <c r="I114" s="6">
        <f t="shared" si="43"/>
        <v>1.3500000000000001E-3</v>
      </c>
      <c r="J114" s="5"/>
      <c r="K114" s="6">
        <f t="shared" si="44"/>
        <v>1.3262499999999998E-2</v>
      </c>
      <c r="L114" s="5"/>
      <c r="M114" s="6">
        <f t="shared" si="45"/>
        <v>9.2000000000000003E-4</v>
      </c>
      <c r="N114" s="5"/>
      <c r="O114" s="6">
        <f t="shared" si="46"/>
        <v>1.3262499999999998E-2</v>
      </c>
      <c r="P114" s="5"/>
      <c r="Q114" s="6">
        <f t="shared" si="47"/>
        <v>1.32E-3</v>
      </c>
      <c r="R114" s="5"/>
      <c r="S114" s="6">
        <f t="shared" si="48"/>
        <v>1.3262499999999998E-2</v>
      </c>
      <c r="V114" s="10"/>
      <c r="W114" s="10"/>
      <c r="X114" s="10"/>
      <c r="Z114" t="s">
        <v>25</v>
      </c>
      <c r="AB114">
        <v>5</v>
      </c>
      <c r="AC114" s="6">
        <f t="shared" si="49"/>
        <v>1.3500000000000001E-3</v>
      </c>
      <c r="AD114" s="5"/>
      <c r="AE114" s="6">
        <f t="shared" si="50"/>
        <v>2.6524499999999996E-2</v>
      </c>
      <c r="AF114" s="5"/>
      <c r="AG114" s="6">
        <f t="shared" si="51"/>
        <v>9.2000000000000003E-4</v>
      </c>
      <c r="AH114" s="5"/>
      <c r="AI114" s="6">
        <f t="shared" si="52"/>
        <v>2.6524999999999996E-2</v>
      </c>
      <c r="AJ114" s="5"/>
      <c r="AK114" s="6">
        <f t="shared" si="53"/>
        <v>1.32E-3</v>
      </c>
      <c r="AL114" s="5"/>
      <c r="AM114" s="6">
        <f t="shared" si="54"/>
        <v>2.6524999999999996E-2</v>
      </c>
      <c r="AN114" s="5"/>
    </row>
    <row r="115" spans="5:40" x14ac:dyDescent="0.35">
      <c r="F115" t="s">
        <v>26</v>
      </c>
      <c r="H115">
        <v>40</v>
      </c>
      <c r="I115" s="6">
        <f t="shared" si="43"/>
        <v>1.0800000000000001E-2</v>
      </c>
      <c r="J115" s="5"/>
      <c r="K115" s="6">
        <f t="shared" si="44"/>
        <v>0.10609999999999999</v>
      </c>
      <c r="L115" s="5"/>
      <c r="M115" s="6">
        <f t="shared" si="45"/>
        <v>7.3600000000000002E-3</v>
      </c>
      <c r="N115" s="5"/>
      <c r="O115" s="6">
        <f t="shared" si="46"/>
        <v>0.10609999999999999</v>
      </c>
      <c r="P115" s="5"/>
      <c r="Q115" s="6">
        <f t="shared" si="47"/>
        <v>1.056E-2</v>
      </c>
      <c r="R115" s="5"/>
      <c r="S115" s="6">
        <f t="shared" si="48"/>
        <v>0.10609999999999999</v>
      </c>
      <c r="V115" s="10"/>
      <c r="W115" s="10"/>
      <c r="X115" s="10"/>
      <c r="Z115" t="s">
        <v>26</v>
      </c>
      <c r="AB115">
        <v>40</v>
      </c>
      <c r="AC115" s="6">
        <f t="shared" si="49"/>
        <v>1.0800000000000001E-2</v>
      </c>
      <c r="AD115" s="5"/>
      <c r="AE115" s="6">
        <f t="shared" si="50"/>
        <v>0.21219599999999997</v>
      </c>
      <c r="AF115" s="5"/>
      <c r="AG115" s="6">
        <f t="shared" si="51"/>
        <v>7.3600000000000002E-3</v>
      </c>
      <c r="AH115" s="5"/>
      <c r="AI115" s="6">
        <f t="shared" si="52"/>
        <v>0.21219999999999997</v>
      </c>
      <c r="AJ115" s="5"/>
      <c r="AK115" s="6">
        <f t="shared" si="53"/>
        <v>1.056E-2</v>
      </c>
      <c r="AL115" s="5"/>
      <c r="AM115" s="6">
        <f t="shared" si="54"/>
        <v>0.21219999999999997</v>
      </c>
      <c r="AN115" s="5"/>
    </row>
    <row r="116" spans="5:40" x14ac:dyDescent="0.35">
      <c r="F116" t="s">
        <v>27</v>
      </c>
      <c r="H116">
        <v>6</v>
      </c>
      <c r="I116" s="6">
        <f t="shared" si="43"/>
        <v>1.6200000000000001E-3</v>
      </c>
      <c r="J116" s="5"/>
      <c r="K116" s="6">
        <f t="shared" si="44"/>
        <v>1.5915000000000002E-2</v>
      </c>
      <c r="L116" s="5"/>
      <c r="M116" s="6">
        <f t="shared" si="45"/>
        <v>1.1039999999999999E-3</v>
      </c>
      <c r="N116" s="5"/>
      <c r="O116" s="6">
        <f t="shared" si="46"/>
        <v>1.5915000000000002E-2</v>
      </c>
      <c r="P116" s="5"/>
      <c r="Q116" s="6">
        <f t="shared" si="47"/>
        <v>1.5840000000000001E-3</v>
      </c>
      <c r="R116" s="5"/>
      <c r="S116" s="6">
        <f t="shared" si="48"/>
        <v>1.5915000000000002E-2</v>
      </c>
      <c r="V116" s="10"/>
      <c r="W116" s="10"/>
      <c r="X116" s="10"/>
      <c r="Z116" t="s">
        <v>27</v>
      </c>
      <c r="AB116">
        <v>6</v>
      </c>
      <c r="AC116" s="6">
        <f t="shared" si="49"/>
        <v>1.6200000000000001E-3</v>
      </c>
      <c r="AD116" s="5"/>
      <c r="AE116" s="6">
        <f t="shared" si="50"/>
        <v>3.1829400000000001E-2</v>
      </c>
      <c r="AF116" s="5"/>
      <c r="AG116" s="6">
        <f t="shared" si="51"/>
        <v>1.1039999999999999E-3</v>
      </c>
      <c r="AH116" s="5"/>
      <c r="AI116" s="6">
        <f t="shared" si="52"/>
        <v>3.1830000000000004E-2</v>
      </c>
      <c r="AJ116" s="5"/>
      <c r="AK116" s="6">
        <f t="shared" si="53"/>
        <v>1.5840000000000001E-3</v>
      </c>
      <c r="AL116" s="5"/>
      <c r="AM116" s="6">
        <f t="shared" si="54"/>
        <v>3.1830000000000004E-2</v>
      </c>
      <c r="AN116" s="5"/>
    </row>
    <row r="117" spans="5:40" x14ac:dyDescent="0.35">
      <c r="E117" s="3" t="s">
        <v>43</v>
      </c>
      <c r="F117" t="s">
        <v>28</v>
      </c>
      <c r="H117">
        <v>10</v>
      </c>
      <c r="I117" s="6">
        <f t="shared" si="43"/>
        <v>2.7000000000000001E-3</v>
      </c>
      <c r="J117" s="7" t="s">
        <v>48</v>
      </c>
      <c r="K117" s="6">
        <f t="shared" si="44"/>
        <v>2.6524999999999996E-2</v>
      </c>
      <c r="L117" s="7" t="s">
        <v>52</v>
      </c>
      <c r="M117" s="6">
        <f t="shared" si="45"/>
        <v>1.8400000000000001E-3</v>
      </c>
      <c r="N117" s="7" t="s">
        <v>48</v>
      </c>
      <c r="O117" s="6">
        <f t="shared" si="46"/>
        <v>2.6524999999999996E-2</v>
      </c>
      <c r="P117" s="7" t="s">
        <v>52</v>
      </c>
      <c r="Q117" s="6">
        <f t="shared" si="47"/>
        <v>2.64E-3</v>
      </c>
      <c r="R117" s="7" t="s">
        <v>48</v>
      </c>
      <c r="S117" s="6">
        <f t="shared" si="48"/>
        <v>2.6524999999999996E-2</v>
      </c>
      <c r="T117" s="3" t="s">
        <v>52</v>
      </c>
      <c r="V117" s="10"/>
      <c r="W117" s="10"/>
      <c r="X117" s="10"/>
      <c r="Y117" s="3" t="s">
        <v>43</v>
      </c>
      <c r="Z117" t="s">
        <v>28</v>
      </c>
      <c r="AB117">
        <v>10</v>
      </c>
      <c r="AC117" s="6">
        <f t="shared" si="49"/>
        <v>2.7000000000000001E-3</v>
      </c>
      <c r="AD117" s="7" t="s">
        <v>48</v>
      </c>
      <c r="AE117" s="6">
        <f t="shared" si="50"/>
        <v>5.3048999999999992E-2</v>
      </c>
      <c r="AF117" s="7" t="s">
        <v>52</v>
      </c>
      <c r="AG117" s="6">
        <f t="shared" si="51"/>
        <v>1.8400000000000001E-3</v>
      </c>
      <c r="AH117" s="7" t="s">
        <v>48</v>
      </c>
      <c r="AI117" s="6">
        <f t="shared" si="52"/>
        <v>5.3049999999999993E-2</v>
      </c>
      <c r="AJ117" s="7" t="s">
        <v>52</v>
      </c>
      <c r="AK117" s="6">
        <f t="shared" si="53"/>
        <v>2.64E-3</v>
      </c>
      <c r="AL117" s="7" t="s">
        <v>48</v>
      </c>
      <c r="AM117" s="6">
        <f t="shared" si="54"/>
        <v>5.3049999999999993E-2</v>
      </c>
      <c r="AN117" s="7" t="s">
        <v>52</v>
      </c>
    </row>
    <row r="118" spans="5:40" x14ac:dyDescent="0.35">
      <c r="F118" t="s">
        <v>29</v>
      </c>
      <c r="H118">
        <v>0.3</v>
      </c>
      <c r="I118" s="6">
        <f t="shared" si="43"/>
        <v>8.1000000000000004E-5</v>
      </c>
      <c r="J118" s="5"/>
      <c r="K118" s="6">
        <f t="shared" si="44"/>
        <v>7.9575000000000002E-4</v>
      </c>
      <c r="L118" s="5"/>
      <c r="M118" s="6">
        <f t="shared" si="45"/>
        <v>5.5199999999999993E-5</v>
      </c>
      <c r="N118" s="5"/>
      <c r="O118" s="6">
        <f t="shared" si="46"/>
        <v>7.9575000000000002E-4</v>
      </c>
      <c r="P118" s="5"/>
      <c r="Q118" s="6">
        <f t="shared" si="47"/>
        <v>7.9200000000000001E-5</v>
      </c>
      <c r="R118" s="5"/>
      <c r="S118" s="6">
        <f t="shared" si="48"/>
        <v>7.9575000000000002E-4</v>
      </c>
      <c r="V118" s="10"/>
      <c r="W118" s="10"/>
      <c r="X118" s="10"/>
      <c r="Z118" t="s">
        <v>29</v>
      </c>
      <c r="AB118">
        <v>0.3</v>
      </c>
      <c r="AC118" s="6">
        <f t="shared" si="49"/>
        <v>8.1000000000000004E-5</v>
      </c>
      <c r="AD118" s="5"/>
      <c r="AE118" s="6">
        <f t="shared" si="50"/>
        <v>1.5914699999999998E-3</v>
      </c>
      <c r="AF118" s="5"/>
      <c r="AG118" s="6">
        <f t="shared" si="51"/>
        <v>5.5199999999999993E-5</v>
      </c>
      <c r="AH118" s="5"/>
      <c r="AI118" s="6">
        <f t="shared" si="52"/>
        <v>1.5915E-3</v>
      </c>
      <c r="AJ118" s="5"/>
      <c r="AK118" s="6">
        <f t="shared" si="53"/>
        <v>7.9200000000000001E-5</v>
      </c>
      <c r="AL118" s="5"/>
      <c r="AM118" s="6">
        <f t="shared" si="54"/>
        <v>1.5915E-3</v>
      </c>
      <c r="AN118" s="5"/>
    </row>
    <row r="119" spans="5:40" x14ac:dyDescent="0.35">
      <c r="F119" t="s">
        <v>30</v>
      </c>
      <c r="H119">
        <v>0.1</v>
      </c>
      <c r="I119" s="6">
        <f t="shared" si="43"/>
        <v>2.7000000000000002E-5</v>
      </c>
      <c r="J119" s="5"/>
      <c r="K119" s="6">
        <f t="shared" si="44"/>
        <v>2.6524999999999997E-4</v>
      </c>
      <c r="L119" s="5"/>
      <c r="M119" s="6">
        <f t="shared" si="45"/>
        <v>1.84E-5</v>
      </c>
      <c r="N119" s="5"/>
      <c r="O119" s="6">
        <f t="shared" si="46"/>
        <v>2.6524999999999997E-4</v>
      </c>
      <c r="P119" s="5"/>
      <c r="Q119" s="6">
        <f t="shared" si="47"/>
        <v>2.6400000000000001E-5</v>
      </c>
      <c r="R119" s="5"/>
      <c r="S119" s="6">
        <f t="shared" si="48"/>
        <v>2.6524999999999997E-4</v>
      </c>
      <c r="V119" s="10"/>
      <c r="W119" s="10"/>
      <c r="X119" s="10"/>
      <c r="Z119" t="s">
        <v>30</v>
      </c>
      <c r="AB119">
        <v>0.1</v>
      </c>
      <c r="AC119" s="6">
        <f t="shared" si="49"/>
        <v>2.7000000000000002E-5</v>
      </c>
      <c r="AD119" s="5"/>
      <c r="AE119" s="6">
        <f t="shared" si="50"/>
        <v>5.3048999999999989E-4</v>
      </c>
      <c r="AF119" s="5"/>
      <c r="AG119" s="6">
        <f t="shared" si="51"/>
        <v>1.84E-5</v>
      </c>
      <c r="AH119" s="5"/>
      <c r="AI119" s="6">
        <f t="shared" si="52"/>
        <v>5.3049999999999994E-4</v>
      </c>
      <c r="AJ119" s="5"/>
      <c r="AK119" s="6">
        <f t="shared" si="53"/>
        <v>2.6400000000000001E-5</v>
      </c>
      <c r="AL119" s="5"/>
      <c r="AM119" s="6">
        <f t="shared" si="54"/>
        <v>5.3049999999999994E-4</v>
      </c>
      <c r="AN119" s="5"/>
    </row>
    <row r="120" spans="5:40" x14ac:dyDescent="0.35">
      <c r="F120" t="s">
        <v>31</v>
      </c>
      <c r="H120">
        <v>44.5</v>
      </c>
      <c r="I120" s="6">
        <f t="shared" si="43"/>
        <v>1.2015E-2</v>
      </c>
      <c r="J120" s="5"/>
      <c r="K120" s="6">
        <f t="shared" si="44"/>
        <v>0.11803625</v>
      </c>
      <c r="L120" s="5"/>
      <c r="M120" s="6">
        <f t="shared" si="45"/>
        <v>8.1879999999999991E-3</v>
      </c>
      <c r="N120" s="5"/>
      <c r="O120" s="6">
        <f t="shared" si="46"/>
        <v>0.11803625</v>
      </c>
      <c r="P120" s="5"/>
      <c r="Q120" s="6">
        <f t="shared" si="47"/>
        <v>1.1748E-2</v>
      </c>
      <c r="R120" s="5"/>
      <c r="S120" s="6">
        <f t="shared" si="48"/>
        <v>0.11803625</v>
      </c>
      <c r="V120" s="10"/>
      <c r="W120" s="10"/>
      <c r="X120" s="10"/>
      <c r="Z120" t="s">
        <v>31</v>
      </c>
      <c r="AB120">
        <v>44.5</v>
      </c>
      <c r="AC120" s="6">
        <f t="shared" si="49"/>
        <v>1.2015E-2</v>
      </c>
      <c r="AD120" s="5"/>
      <c r="AE120" s="6">
        <f t="shared" si="50"/>
        <v>0.23606804999999997</v>
      </c>
      <c r="AF120" s="5"/>
      <c r="AG120" s="6">
        <f t="shared" si="51"/>
        <v>8.1879999999999991E-3</v>
      </c>
      <c r="AH120" s="5"/>
      <c r="AI120" s="6">
        <f t="shared" si="52"/>
        <v>0.23607249999999999</v>
      </c>
      <c r="AJ120" s="5"/>
      <c r="AK120" s="6">
        <f t="shared" si="53"/>
        <v>1.1748E-2</v>
      </c>
      <c r="AL120" s="5"/>
      <c r="AM120" s="6">
        <f t="shared" si="54"/>
        <v>0.23607249999999999</v>
      </c>
      <c r="AN120" s="5"/>
    </row>
    <row r="121" spans="5:40" x14ac:dyDescent="0.35">
      <c r="F121" t="s">
        <v>32</v>
      </c>
      <c r="H121">
        <v>20</v>
      </c>
      <c r="I121" s="6">
        <f t="shared" si="43"/>
        <v>5.4000000000000003E-3</v>
      </c>
      <c r="J121" s="5"/>
      <c r="K121" s="6">
        <f t="shared" si="44"/>
        <v>5.3049999999999993E-2</v>
      </c>
      <c r="L121" s="5"/>
      <c r="M121" s="6">
        <f t="shared" si="45"/>
        <v>3.6800000000000001E-3</v>
      </c>
      <c r="N121" s="5"/>
      <c r="O121" s="6">
        <f t="shared" si="46"/>
        <v>5.3049999999999993E-2</v>
      </c>
      <c r="P121" s="5"/>
      <c r="Q121" s="6">
        <f t="shared" si="47"/>
        <v>5.28E-3</v>
      </c>
      <c r="R121" s="5"/>
      <c r="S121" s="6">
        <f t="shared" si="48"/>
        <v>5.3049999999999993E-2</v>
      </c>
      <c r="V121" s="10"/>
      <c r="W121" s="10"/>
      <c r="X121" s="10"/>
      <c r="Z121" t="s">
        <v>32</v>
      </c>
      <c r="AB121">
        <v>20</v>
      </c>
      <c r="AC121" s="6">
        <f t="shared" si="49"/>
        <v>5.4000000000000003E-3</v>
      </c>
      <c r="AD121" s="5"/>
      <c r="AE121" s="6">
        <f t="shared" si="50"/>
        <v>0.10609799999999998</v>
      </c>
      <c r="AF121" s="5"/>
      <c r="AG121" s="6">
        <f t="shared" si="51"/>
        <v>3.6800000000000001E-3</v>
      </c>
      <c r="AH121" s="5"/>
      <c r="AI121" s="6">
        <f t="shared" si="52"/>
        <v>0.10609999999999999</v>
      </c>
      <c r="AJ121" s="5"/>
      <c r="AK121" s="6">
        <f t="shared" si="53"/>
        <v>5.28E-3</v>
      </c>
      <c r="AL121" s="5"/>
      <c r="AM121" s="6">
        <f t="shared" si="54"/>
        <v>0.10609999999999999</v>
      </c>
      <c r="AN121" s="5"/>
    </row>
    <row r="122" spans="5:40" x14ac:dyDescent="0.35">
      <c r="F122" t="s">
        <v>33</v>
      </c>
      <c r="H122">
        <v>6</v>
      </c>
      <c r="I122" s="6">
        <f t="shared" si="43"/>
        <v>1.6200000000000001E-3</v>
      </c>
      <c r="J122" s="5"/>
      <c r="K122" s="6">
        <f t="shared" si="44"/>
        <v>1.5915000000000002E-2</v>
      </c>
      <c r="L122" s="5"/>
      <c r="M122" s="6">
        <f t="shared" si="45"/>
        <v>1.1039999999999999E-3</v>
      </c>
      <c r="N122" s="5"/>
      <c r="O122" s="6">
        <f t="shared" si="46"/>
        <v>1.5915000000000002E-2</v>
      </c>
      <c r="P122" s="5"/>
      <c r="Q122" s="6">
        <f t="shared" si="47"/>
        <v>1.5840000000000001E-3</v>
      </c>
      <c r="R122" s="5"/>
      <c r="S122" s="6">
        <f t="shared" si="48"/>
        <v>1.5915000000000002E-2</v>
      </c>
      <c r="V122" s="10"/>
      <c r="W122" s="10"/>
      <c r="X122" s="10"/>
      <c r="Z122" t="s">
        <v>33</v>
      </c>
      <c r="AB122">
        <v>6</v>
      </c>
      <c r="AC122" s="6">
        <f t="shared" si="49"/>
        <v>1.6200000000000001E-3</v>
      </c>
      <c r="AD122" s="5"/>
      <c r="AE122" s="6">
        <f t="shared" si="50"/>
        <v>3.1829400000000001E-2</v>
      </c>
      <c r="AF122" s="5"/>
      <c r="AG122" s="6">
        <f t="shared" si="51"/>
        <v>1.1039999999999999E-3</v>
      </c>
      <c r="AH122" s="5"/>
      <c r="AI122" s="6">
        <f t="shared" si="52"/>
        <v>3.1830000000000004E-2</v>
      </c>
      <c r="AJ122" s="5"/>
      <c r="AK122" s="6">
        <f t="shared" si="53"/>
        <v>1.5840000000000001E-3</v>
      </c>
      <c r="AL122" s="5"/>
      <c r="AM122" s="6">
        <f t="shared" si="54"/>
        <v>3.1830000000000004E-2</v>
      </c>
      <c r="AN122" s="5"/>
    </row>
    <row r="123" spans="5:40" x14ac:dyDescent="0.35">
      <c r="F123" t="s">
        <v>34</v>
      </c>
      <c r="H123">
        <v>200</v>
      </c>
      <c r="I123" s="6">
        <f t="shared" si="43"/>
        <v>5.4000000000000006E-2</v>
      </c>
      <c r="J123" s="5"/>
      <c r="K123" s="6">
        <f t="shared" si="44"/>
        <v>0.53049999999999997</v>
      </c>
      <c r="L123" s="5"/>
      <c r="M123" s="6">
        <f t="shared" si="45"/>
        <v>3.6799999999999999E-2</v>
      </c>
      <c r="N123" s="5"/>
      <c r="O123" s="6">
        <f t="shared" si="46"/>
        <v>0.53049999999999997</v>
      </c>
      <c r="P123" s="5"/>
      <c r="Q123" s="6">
        <f t="shared" si="47"/>
        <v>5.2800000000000007E-2</v>
      </c>
      <c r="R123" s="5"/>
      <c r="S123" s="6">
        <f t="shared" si="48"/>
        <v>0.53049999999999997</v>
      </c>
      <c r="V123" s="10"/>
      <c r="W123" s="10"/>
      <c r="X123" s="10"/>
      <c r="Z123" t="s">
        <v>34</v>
      </c>
      <c r="AB123">
        <v>200</v>
      </c>
      <c r="AC123" s="6">
        <f t="shared" si="49"/>
        <v>5.4000000000000006E-2</v>
      </c>
      <c r="AD123" s="5"/>
      <c r="AE123" s="6">
        <f t="shared" si="50"/>
        <v>1.0609799999999998</v>
      </c>
      <c r="AF123" s="5"/>
      <c r="AG123" s="6">
        <f t="shared" si="51"/>
        <v>3.6799999999999999E-2</v>
      </c>
      <c r="AH123" s="5"/>
      <c r="AI123" s="6">
        <f t="shared" si="52"/>
        <v>1.0609999999999999</v>
      </c>
      <c r="AJ123" s="5"/>
      <c r="AK123" s="6">
        <f t="shared" si="53"/>
        <v>5.2800000000000007E-2</v>
      </c>
      <c r="AL123" s="5"/>
      <c r="AM123" s="6">
        <f t="shared" si="54"/>
        <v>1.0609999999999999</v>
      </c>
      <c r="AN123" s="5"/>
    </row>
    <row r="124" spans="5:40" x14ac:dyDescent="0.35">
      <c r="F124" t="s">
        <v>35</v>
      </c>
      <c r="H124">
        <v>5</v>
      </c>
      <c r="I124" s="6">
        <f t="shared" si="43"/>
        <v>1.3500000000000001E-3</v>
      </c>
      <c r="J124" s="5"/>
      <c r="K124" s="6">
        <f t="shared" si="44"/>
        <v>1.3262499999999998E-2</v>
      </c>
      <c r="L124" s="5"/>
      <c r="M124" s="6">
        <f t="shared" si="45"/>
        <v>9.2000000000000003E-4</v>
      </c>
      <c r="N124" s="5"/>
      <c r="O124" s="6">
        <f t="shared" si="46"/>
        <v>1.3262499999999998E-2</v>
      </c>
      <c r="P124" s="5"/>
      <c r="Q124" s="6">
        <f t="shared" si="47"/>
        <v>1.32E-3</v>
      </c>
      <c r="R124" s="5"/>
      <c r="S124" s="6">
        <f t="shared" si="48"/>
        <v>1.3262499999999998E-2</v>
      </c>
      <c r="V124" s="10"/>
      <c r="W124" s="10"/>
      <c r="X124" s="10"/>
      <c r="Z124" t="s">
        <v>35</v>
      </c>
      <c r="AB124">
        <v>5</v>
      </c>
      <c r="AC124" s="6">
        <f t="shared" si="49"/>
        <v>1.3500000000000001E-3</v>
      </c>
      <c r="AD124" s="5"/>
      <c r="AE124" s="6">
        <f t="shared" si="50"/>
        <v>2.6524499999999996E-2</v>
      </c>
      <c r="AF124" s="5"/>
      <c r="AG124" s="6">
        <f t="shared" si="51"/>
        <v>9.2000000000000003E-4</v>
      </c>
      <c r="AH124" s="5"/>
      <c r="AI124" s="6">
        <f t="shared" si="52"/>
        <v>2.6524999999999996E-2</v>
      </c>
      <c r="AJ124" s="5"/>
      <c r="AK124" s="6">
        <f t="shared" si="53"/>
        <v>1.32E-3</v>
      </c>
      <c r="AL124" s="5"/>
      <c r="AM124" s="6">
        <f t="shared" si="54"/>
        <v>2.6524999999999996E-2</v>
      </c>
      <c r="AN124" s="5"/>
    </row>
    <row r="125" spans="5:40" x14ac:dyDescent="0.35">
      <c r="E125" s="4" t="s">
        <v>42</v>
      </c>
      <c r="F125" t="s">
        <v>36</v>
      </c>
      <c r="H125">
        <v>1</v>
      </c>
      <c r="I125" s="6">
        <f t="shared" si="43"/>
        <v>2.7E-4</v>
      </c>
      <c r="J125" s="8" t="s">
        <v>49</v>
      </c>
      <c r="K125" s="6">
        <f t="shared" si="44"/>
        <v>2.6524999999999999E-3</v>
      </c>
      <c r="L125" s="8" t="s">
        <v>53</v>
      </c>
      <c r="M125" s="6">
        <f t="shared" si="45"/>
        <v>1.84E-4</v>
      </c>
      <c r="N125" s="8" t="s">
        <v>49</v>
      </c>
      <c r="O125" s="6">
        <f t="shared" si="46"/>
        <v>2.6524999999999999E-3</v>
      </c>
      <c r="P125" s="8" t="s">
        <v>53</v>
      </c>
      <c r="Q125" s="6">
        <f t="shared" si="47"/>
        <v>2.6400000000000002E-4</v>
      </c>
      <c r="R125" s="8" t="s">
        <v>49</v>
      </c>
      <c r="S125" s="6">
        <f t="shared" si="48"/>
        <v>2.6524999999999999E-3</v>
      </c>
      <c r="T125" s="4" t="s">
        <v>53</v>
      </c>
      <c r="V125" s="10"/>
      <c r="W125" s="10"/>
      <c r="X125" s="10"/>
      <c r="Y125" s="4" t="s">
        <v>42</v>
      </c>
      <c r="Z125" t="s">
        <v>36</v>
      </c>
      <c r="AB125">
        <v>1</v>
      </c>
      <c r="AC125" s="6">
        <f t="shared" si="49"/>
        <v>2.7E-4</v>
      </c>
      <c r="AD125" s="8" t="s">
        <v>49</v>
      </c>
      <c r="AE125" s="6">
        <f t="shared" si="50"/>
        <v>5.3048999999999995E-3</v>
      </c>
      <c r="AF125" s="8" t="s">
        <v>53</v>
      </c>
      <c r="AG125" s="6">
        <f t="shared" si="51"/>
        <v>1.84E-4</v>
      </c>
      <c r="AH125" s="8" t="s">
        <v>49</v>
      </c>
      <c r="AI125" s="6">
        <f t="shared" si="52"/>
        <v>5.3049999999999998E-3</v>
      </c>
      <c r="AJ125" s="8" t="s">
        <v>53</v>
      </c>
      <c r="AK125" s="6">
        <f t="shared" si="53"/>
        <v>2.6400000000000002E-4</v>
      </c>
      <c r="AL125" s="8" t="s">
        <v>49</v>
      </c>
      <c r="AM125" s="6">
        <f t="shared" si="54"/>
        <v>5.3049999999999998E-3</v>
      </c>
      <c r="AN125" s="8" t="s">
        <v>53</v>
      </c>
    </row>
    <row r="126" spans="5:40" x14ac:dyDescent="0.35">
      <c r="F126" t="s">
        <v>37</v>
      </c>
      <c r="H126">
        <v>1</v>
      </c>
      <c r="I126" s="6">
        <f t="shared" si="43"/>
        <v>2.7E-4</v>
      </c>
      <c r="J126" s="5"/>
      <c r="K126" s="6">
        <f t="shared" si="44"/>
        <v>2.6524999999999999E-3</v>
      </c>
      <c r="L126" s="5"/>
      <c r="M126" s="6">
        <f t="shared" si="45"/>
        <v>1.84E-4</v>
      </c>
      <c r="N126" s="5"/>
      <c r="O126" s="6">
        <f t="shared" si="46"/>
        <v>2.6524999999999999E-3</v>
      </c>
      <c r="P126" s="5"/>
      <c r="Q126" s="6">
        <f t="shared" si="47"/>
        <v>2.6400000000000002E-4</v>
      </c>
      <c r="R126" s="5"/>
      <c r="S126" s="6">
        <f t="shared" si="48"/>
        <v>2.6524999999999999E-3</v>
      </c>
      <c r="V126" s="10"/>
      <c r="W126" s="10"/>
      <c r="X126" s="10"/>
      <c r="Z126" t="s">
        <v>37</v>
      </c>
      <c r="AB126">
        <v>1</v>
      </c>
      <c r="AC126" s="6">
        <f t="shared" si="49"/>
        <v>2.7E-4</v>
      </c>
      <c r="AD126" s="5"/>
      <c r="AE126" s="6">
        <f t="shared" si="50"/>
        <v>5.3048999999999995E-3</v>
      </c>
      <c r="AF126" s="5"/>
      <c r="AG126" s="6">
        <f t="shared" si="51"/>
        <v>1.84E-4</v>
      </c>
      <c r="AH126" s="5"/>
      <c r="AI126" s="6">
        <f t="shared" si="52"/>
        <v>5.3049999999999998E-3</v>
      </c>
      <c r="AJ126" s="5"/>
      <c r="AK126" s="6">
        <f t="shared" si="53"/>
        <v>2.6400000000000002E-4</v>
      </c>
      <c r="AL126" s="5"/>
      <c r="AM126" s="6">
        <f t="shared" si="54"/>
        <v>5.3049999999999998E-3</v>
      </c>
      <c r="AN126" s="5"/>
    </row>
    <row r="127" spans="5:40" x14ac:dyDescent="0.35">
      <c r="F127" t="s">
        <v>38</v>
      </c>
      <c r="H127">
        <v>1</v>
      </c>
      <c r="I127" s="6">
        <f t="shared" si="43"/>
        <v>2.7E-4</v>
      </c>
      <c r="J127" s="5"/>
      <c r="K127" s="6">
        <f t="shared" si="44"/>
        <v>2.6524999999999999E-3</v>
      </c>
      <c r="L127" s="5"/>
      <c r="M127" s="6">
        <f t="shared" si="45"/>
        <v>1.84E-4</v>
      </c>
      <c r="N127" s="5"/>
      <c r="O127" s="6">
        <f t="shared" si="46"/>
        <v>2.6524999999999999E-3</v>
      </c>
      <c r="P127" s="5"/>
      <c r="Q127" s="6">
        <f t="shared" si="47"/>
        <v>2.6400000000000002E-4</v>
      </c>
      <c r="R127" s="5"/>
      <c r="S127" s="6">
        <f t="shared" si="48"/>
        <v>2.6524999999999999E-3</v>
      </c>
      <c r="V127" s="10"/>
      <c r="W127" s="10"/>
      <c r="X127" s="10"/>
      <c r="Z127" t="s">
        <v>38</v>
      </c>
      <c r="AB127">
        <v>1</v>
      </c>
      <c r="AC127" s="6">
        <f t="shared" si="49"/>
        <v>2.7E-4</v>
      </c>
      <c r="AD127" s="5"/>
      <c r="AE127" s="6">
        <f t="shared" si="50"/>
        <v>5.3048999999999995E-3</v>
      </c>
      <c r="AF127" s="5"/>
      <c r="AG127" s="6">
        <f t="shared" si="51"/>
        <v>1.84E-4</v>
      </c>
      <c r="AH127" s="5"/>
      <c r="AI127" s="6">
        <f t="shared" si="52"/>
        <v>5.3049999999999998E-3</v>
      </c>
      <c r="AJ127" s="5"/>
      <c r="AK127" s="6">
        <f t="shared" si="53"/>
        <v>2.6400000000000002E-4</v>
      </c>
      <c r="AL127" s="5"/>
      <c r="AM127" s="6">
        <f t="shared" si="54"/>
        <v>5.3049999999999998E-3</v>
      </c>
      <c r="AN127" s="5"/>
    </row>
    <row r="128" spans="5:40" x14ac:dyDescent="0.35">
      <c r="F128" t="s">
        <v>39</v>
      </c>
      <c r="H128">
        <v>1</v>
      </c>
      <c r="I128" s="6">
        <f t="shared" si="43"/>
        <v>2.7E-4</v>
      </c>
      <c r="J128" s="5"/>
      <c r="K128" s="6">
        <f t="shared" si="44"/>
        <v>2.6524999999999999E-3</v>
      </c>
      <c r="L128" s="5"/>
      <c r="M128" s="6">
        <f t="shared" si="45"/>
        <v>1.84E-4</v>
      </c>
      <c r="N128" s="5"/>
      <c r="O128" s="6">
        <f t="shared" si="46"/>
        <v>2.6524999999999999E-3</v>
      </c>
      <c r="P128" s="5"/>
      <c r="Q128" s="6">
        <f t="shared" si="47"/>
        <v>2.6400000000000002E-4</v>
      </c>
      <c r="R128" s="5"/>
      <c r="S128" s="6">
        <f t="shared" si="48"/>
        <v>2.6524999999999999E-3</v>
      </c>
      <c r="V128" s="10"/>
      <c r="W128" s="10"/>
      <c r="X128" s="10"/>
      <c r="Z128" t="s">
        <v>39</v>
      </c>
      <c r="AB128">
        <v>1</v>
      </c>
      <c r="AC128" s="6">
        <f t="shared" si="49"/>
        <v>2.7E-4</v>
      </c>
      <c r="AD128" s="5"/>
      <c r="AE128" s="6">
        <f t="shared" si="50"/>
        <v>5.3048999999999995E-3</v>
      </c>
      <c r="AF128" s="5"/>
      <c r="AG128" s="6">
        <f t="shared" si="51"/>
        <v>1.84E-4</v>
      </c>
      <c r="AH128" s="5"/>
      <c r="AI128" s="6">
        <f t="shared" si="52"/>
        <v>5.3049999999999998E-3</v>
      </c>
      <c r="AJ128" s="5"/>
      <c r="AK128" s="6">
        <f t="shared" si="53"/>
        <v>2.6400000000000002E-4</v>
      </c>
      <c r="AL128" s="5"/>
      <c r="AM128" s="6">
        <f t="shared" si="54"/>
        <v>5.3049999999999998E-3</v>
      </c>
      <c r="AN128" s="5"/>
    </row>
    <row r="129" spans="6:40" x14ac:dyDescent="0.35">
      <c r="F129" t="s">
        <v>40</v>
      </c>
      <c r="H129">
        <v>1</v>
      </c>
      <c r="I129" s="6">
        <f t="shared" si="43"/>
        <v>2.7E-4</v>
      </c>
      <c r="J129" s="5"/>
      <c r="K129" s="6">
        <f t="shared" si="44"/>
        <v>2.6524999999999999E-3</v>
      </c>
      <c r="L129" s="5"/>
      <c r="M129" s="6">
        <f t="shared" si="45"/>
        <v>1.84E-4</v>
      </c>
      <c r="N129" s="5"/>
      <c r="O129" s="6">
        <f t="shared" si="46"/>
        <v>2.6524999999999999E-3</v>
      </c>
      <c r="P129" s="5"/>
      <c r="Q129" s="6">
        <f t="shared" si="47"/>
        <v>2.6400000000000002E-4</v>
      </c>
      <c r="R129" s="5"/>
      <c r="S129" s="6">
        <f t="shared" si="48"/>
        <v>2.6524999999999999E-3</v>
      </c>
      <c r="V129" s="10"/>
      <c r="W129" s="10"/>
      <c r="X129" s="10"/>
      <c r="Z129" t="s">
        <v>40</v>
      </c>
      <c r="AB129">
        <v>1</v>
      </c>
      <c r="AC129" s="6">
        <f t="shared" si="49"/>
        <v>2.7E-4</v>
      </c>
      <c r="AD129" s="5"/>
      <c r="AE129" s="6">
        <f t="shared" si="50"/>
        <v>5.3048999999999995E-3</v>
      </c>
      <c r="AF129" s="5"/>
      <c r="AG129" s="6">
        <f t="shared" si="51"/>
        <v>1.84E-4</v>
      </c>
      <c r="AH129" s="5"/>
      <c r="AI129" s="6">
        <f t="shared" si="52"/>
        <v>5.3049999999999998E-3</v>
      </c>
      <c r="AJ129" s="5"/>
      <c r="AK129" s="6">
        <f t="shared" si="53"/>
        <v>2.6400000000000002E-4</v>
      </c>
      <c r="AL129" s="5"/>
      <c r="AM129" s="6">
        <f t="shared" si="54"/>
        <v>5.3049999999999998E-3</v>
      </c>
      <c r="AN129" s="5"/>
    </row>
    <row r="132" spans="6:40" x14ac:dyDescent="0.35">
      <c r="P132" t="s">
        <v>47</v>
      </c>
      <c r="Q132" t="s">
        <v>56</v>
      </c>
      <c r="R132" t="s">
        <v>57</v>
      </c>
      <c r="S132" t="s">
        <v>58</v>
      </c>
      <c r="T132" t="s">
        <v>59</v>
      </c>
      <c r="U132" t="s">
        <v>60</v>
      </c>
    </row>
    <row r="133" spans="6:40" x14ac:dyDescent="0.35">
      <c r="P133">
        <v>6.9000000000000006E-2</v>
      </c>
      <c r="S133">
        <f>SUM(P133)*365*16*3600</f>
        <v>1450656.0000000002</v>
      </c>
      <c r="T133">
        <f>SUM(S133)/1000</f>
        <v>1450.6560000000002</v>
      </c>
      <c r="U133" s="5">
        <f>SUM(T133)/1000</f>
        <v>1.4506560000000002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22" sqref="C22"/>
    </sheetView>
  </sheetViews>
  <sheetFormatPr defaultRowHeight="14.5" x14ac:dyDescent="0.35"/>
  <cols>
    <col min="1" max="1" width="14" customWidth="1"/>
    <col min="2" max="2" width="18.08984375" customWidth="1"/>
    <col min="3" max="3" width="18.453125" customWidth="1"/>
    <col min="4" max="4" width="20.6328125" customWidth="1"/>
    <col min="5" max="5" width="15" customWidth="1"/>
    <col min="6" max="6" width="11.453125" customWidth="1"/>
  </cols>
  <sheetData>
    <row r="1" spans="1:5" x14ac:dyDescent="0.35">
      <c r="A1" t="s">
        <v>0</v>
      </c>
    </row>
    <row r="4" spans="1:5" x14ac:dyDescent="0.35">
      <c r="B4" t="s">
        <v>10</v>
      </c>
      <c r="C4" t="s">
        <v>5</v>
      </c>
      <c r="D4" t="s">
        <v>11</v>
      </c>
    </row>
    <row r="5" spans="1:5" x14ac:dyDescent="0.35">
      <c r="A5" t="s">
        <v>1</v>
      </c>
      <c r="B5">
        <v>250</v>
      </c>
      <c r="C5">
        <v>2920</v>
      </c>
      <c r="D5">
        <f>SUM(B5)*C5</f>
        <v>730000</v>
      </c>
    </row>
    <row r="6" spans="1:5" x14ac:dyDescent="0.35">
      <c r="A6" t="s">
        <v>3</v>
      </c>
      <c r="B6">
        <v>150</v>
      </c>
      <c r="C6">
        <v>2920</v>
      </c>
      <c r="D6">
        <f>SUM(B6)*C6</f>
        <v>438000</v>
      </c>
    </row>
    <row r="7" spans="1:5" x14ac:dyDescent="0.35">
      <c r="A7" t="s">
        <v>4</v>
      </c>
      <c r="B7">
        <v>250</v>
      </c>
      <c r="C7">
        <v>2920</v>
      </c>
      <c r="D7">
        <f>SUM(B7)*C7</f>
        <v>730000</v>
      </c>
    </row>
    <row r="9" spans="1:5" x14ac:dyDescent="0.35">
      <c r="A9" t="s">
        <v>12</v>
      </c>
      <c r="D9">
        <f>SUM(D5)-D6</f>
        <v>292000</v>
      </c>
      <c r="E9" t="s">
        <v>14</v>
      </c>
    </row>
    <row r="10" spans="1:5" x14ac:dyDescent="0.35">
      <c r="A10" t="s">
        <v>13</v>
      </c>
      <c r="D10">
        <v>438000</v>
      </c>
      <c r="E10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Diislikütuse kulu</vt:lpstr>
      <vt:lpstr>Süsinikdioksiidi arvutus</vt:lpstr>
      <vt:lpstr>Saasteained</vt:lpstr>
      <vt:lpstr>TOODANG</vt:lpstr>
    </vt:vector>
  </TitlesOfParts>
  <Company>Tallinna Linnakantselei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 Käärd</dc:creator>
  <cp:lastModifiedBy>Arvo Käärd</cp:lastModifiedBy>
  <dcterms:created xsi:type="dcterms:W3CDTF">2020-05-28T14:03:14Z</dcterms:created>
  <dcterms:modified xsi:type="dcterms:W3CDTF">2020-06-01T19:16:43Z</dcterms:modified>
</cp:coreProperties>
</file>